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51" windowHeight="9875" activeTab="0"/>
  </bookViews>
  <sheets>
    <sheet name="BEL-20 " sheetId="1" r:id="rId1"/>
    <sheet name="ABI" sheetId="2" r:id="rId2"/>
    <sheet name="ABLX" sheetId="3" state="hidden" r:id="rId3"/>
    <sheet name="ACKB" sheetId="4" r:id="rId4"/>
    <sheet name="AGS" sheetId="5" r:id="rId5"/>
    <sheet name="AD" sheetId="6" state="hidden" r:id="rId6"/>
    <sheet name="APAM" sheetId="7" r:id="rId7"/>
    <sheet name="BEKB" sheetId="8" state="hidden" r:id="rId8"/>
    <sheet name="ARGX" sheetId="9" r:id="rId9"/>
    <sheet name="BAR" sheetId="10" r:id="rId10"/>
    <sheet name="BPOST" sheetId="11" r:id="rId11"/>
    <sheet name="COFB" sheetId="12" r:id="rId12"/>
    <sheet name="COLR" sheetId="13" r:id="rId13"/>
    <sheet name="ELI" sheetId="14" state="hidden" r:id="rId14"/>
    <sheet name="ENG" sheetId="15" r:id="rId15"/>
    <sheet name="GLPG " sheetId="16" r:id="rId16"/>
    <sheet name="GBLB" sheetId="17" r:id="rId17"/>
    <sheet name="ING " sheetId="18" r:id="rId18"/>
    <sheet name="KBC" sheetId="19" r:id="rId19"/>
    <sheet name="ONTEX" sheetId="20" r:id="rId20"/>
    <sheet name="PROX" sheetId="21" r:id="rId21"/>
    <sheet name="SOF" sheetId="22" r:id="rId22"/>
    <sheet name="SOLB" sheetId="23" r:id="rId23"/>
    <sheet name="TNET" sheetId="24" r:id="rId24"/>
    <sheet name="UCB" sheetId="25" r:id="rId25"/>
    <sheet name="UMI" sheetId="26" r:id="rId26"/>
    <sheet name="WDP" sheetId="27" r:id="rId27"/>
    <sheet name="X " sheetId="28" r:id="rId28"/>
    <sheet name="TRANSACTIES" sheetId="29" r:id="rId29"/>
    <sheet name="BasMat" sheetId="30" r:id="rId30"/>
    <sheet name="ConsG" sheetId="31" r:id="rId31"/>
    <sheet name="ConsS" sheetId="32" r:id="rId32"/>
    <sheet name="Fin" sheetId="33" r:id="rId33"/>
    <sheet name="Health" sheetId="34" r:id="rId34"/>
    <sheet name="Indu" sheetId="35" r:id="rId35"/>
    <sheet name="Oil&amp;G" sheetId="36" r:id="rId36"/>
    <sheet name="Tech" sheetId="37" r:id="rId37"/>
    <sheet name="Tele" sheetId="38" r:id="rId38"/>
    <sheet name="Util" sheetId="39" r:id="rId39"/>
  </sheets>
  <definedNames/>
  <calcPr fullCalcOnLoad="1"/>
</workbook>
</file>

<file path=xl/sharedStrings.xml><?xml version="1.0" encoding="utf-8"?>
<sst xmlns="http://schemas.openxmlformats.org/spreadsheetml/2006/main" count="2294" uniqueCount="1095">
  <si>
    <t>BEL20</t>
  </si>
  <si>
    <t>Date</t>
  </si>
  <si>
    <t>Open</t>
  </si>
  <si>
    <t>High</t>
  </si>
  <si>
    <t>Low</t>
  </si>
  <si>
    <t>Close</t>
  </si>
  <si>
    <t>CloseDiff</t>
  </si>
  <si>
    <t xml:space="preserve">Close </t>
  </si>
  <si>
    <t>Momentum</t>
  </si>
  <si>
    <t xml:space="preserve">Gemiddelde </t>
  </si>
  <si>
    <t xml:space="preserve">Sterkte </t>
  </si>
  <si>
    <t>WRI</t>
  </si>
  <si>
    <t xml:space="preserve">POS </t>
  </si>
  <si>
    <t>2007 </t>
  </si>
  <si>
    <t>4.401,06 </t>
  </si>
  <si>
    <t>4.759,01 </t>
  </si>
  <si>
    <t>3.875,48 </t>
  </si>
  <si>
    <t>4.127,47 </t>
  </si>
  <si>
    <t>2008 </t>
  </si>
  <si>
    <t>4.122,82 </t>
  </si>
  <si>
    <t>4.170,27 </t>
  </si>
  <si>
    <t>1.757,25 </t>
  </si>
  <si>
    <t>1.908,64 </t>
  </si>
  <si>
    <t>2009 </t>
  </si>
  <si>
    <t>1.941,03 </t>
  </si>
  <si>
    <t>2.618,90 </t>
  </si>
  <si>
    <t>1.523,47 </t>
  </si>
  <si>
    <t>2.511,62 </t>
  </si>
  <si>
    <t>2010 </t>
  </si>
  <si>
    <t>2.521,73 </t>
  </si>
  <si>
    <t>2.725,69 </t>
  </si>
  <si>
    <t>2.288,83 </t>
  </si>
  <si>
    <t>2.578,60 </t>
  </si>
  <si>
    <t>2011 </t>
  </si>
  <si>
    <t>2.599,42 </t>
  </si>
  <si>
    <t>2.778,80 </t>
  </si>
  <si>
    <t>1.894,58 </t>
  </si>
  <si>
    <t>2.083,42 </t>
  </si>
  <si>
    <t>2012 </t>
  </si>
  <si>
    <t>2.086,56 </t>
  </si>
  <si>
    <t>2.506,77 </t>
  </si>
  <si>
    <t>2.033,88 </t>
  </si>
  <si>
    <t>2.475,81 </t>
  </si>
  <si>
    <t>2013 </t>
  </si>
  <si>
    <t>2.508,17 </t>
  </si>
  <si>
    <t>2.963,45 </t>
  </si>
  <si>
    <t>2.440,09 </t>
  </si>
  <si>
    <t>2.923,82 </t>
  </si>
  <si>
    <t>2014 </t>
  </si>
  <si>
    <t>2.928,53 </t>
  </si>
  <si>
    <t>3.335,79 </t>
  </si>
  <si>
    <t>2.809,31 </t>
  </si>
  <si>
    <t>3.285,26 </t>
  </si>
  <si>
    <t>2015 </t>
  </si>
  <si>
    <t>3.297,05 </t>
  </si>
  <si>
    <t>3.910,33 </t>
  </si>
  <si>
    <t>3.175,25 </t>
  </si>
  <si>
    <t>3.700,30 </t>
  </si>
  <si>
    <t>2016 </t>
  </si>
  <si>
    <t>3.672,81 </t>
  </si>
  <si>
    <t>3.681,54 </t>
  </si>
  <si>
    <t>3.117,61 </t>
  </si>
  <si>
    <t>3.606,36 </t>
  </si>
  <si>
    <t>3 595,28</t>
  </si>
  <si>
    <t>4 129,81</t>
  </si>
  <si>
    <t>3 542,27</t>
  </si>
  <si>
    <t>3 977,88</t>
  </si>
  <si>
    <t>3 990,37</t>
  </si>
  <si>
    <t>4 183,63</t>
  </si>
  <si>
    <t>3 144,96</t>
  </si>
  <si>
    <t>3 243,63</t>
  </si>
  <si>
    <t>3 207,19</t>
  </si>
  <si>
    <t xml:space="preserve">ABI </t>
  </si>
  <si>
    <t>Aantal aandelen (x1000)</t>
  </si>
  <si>
    <t>1.608.240</t>
  </si>
  <si>
    <t>1.607.840</t>
  </si>
  <si>
    <t>1.600.000</t>
  </si>
  <si>
    <t>1.595.000</t>
  </si>
  <si>
    <t>Nettowinst/aandeel</t>
  </si>
  <si>
    <t>5,25</t>
  </si>
  <si>
    <t>0,81</t>
  </si>
  <si>
    <t>5,15</t>
  </si>
  <si>
    <t>5,73</t>
  </si>
  <si>
    <t>8,96</t>
  </si>
  <si>
    <t>4,45</t>
  </si>
  <si>
    <t>3,63</t>
  </si>
  <si>
    <t>Dividend/aandeel</t>
  </si>
  <si>
    <t>3,60</t>
  </si>
  <si>
    <t>3,95</t>
  </si>
  <si>
    <t>3,52</t>
  </si>
  <si>
    <t>2,83</t>
  </si>
  <si>
    <t>2,24</t>
  </si>
  <si>
    <t>1,55</t>
  </si>
  <si>
    <t>Dividendrendement</t>
  </si>
  <si>
    <t>3,22</t>
  </si>
  <si>
    <t>3,40</t>
  </si>
  <si>
    <t>3,17</t>
  </si>
  <si>
    <t>3,09</t>
  </si>
  <si>
    <t>2,66</t>
  </si>
  <si>
    <t>3,41</t>
  </si>
  <si>
    <t>3,28</t>
  </si>
  <si>
    <t>Netto cashflow/aandeel</t>
  </si>
  <si>
    <t>9,59</t>
  </si>
  <si>
    <t>6,29</t>
  </si>
  <si>
    <t>8,78</t>
  </si>
  <si>
    <t>8,79</t>
  </si>
  <si>
    <t>8,62</t>
  </si>
  <si>
    <t>6,14</t>
  </si>
  <si>
    <t>5,33</t>
  </si>
  <si>
    <t>Intrinsieke waarde/aandeel</t>
  </si>
  <si>
    <t>40,81</t>
  </si>
  <si>
    <t>40,03</t>
  </si>
  <si>
    <t>22,25</t>
  </si>
  <si>
    <t>27,55</t>
  </si>
  <si>
    <t>28,49</t>
  </si>
  <si>
    <t>25,71</t>
  </si>
  <si>
    <t>23,51</t>
  </si>
  <si>
    <t>Payout ratio %</t>
  </si>
  <si>
    <t>68,60</t>
  </si>
  <si>
    <t>444,40</t>
  </si>
  <si>
    <t>76,70</t>
  </si>
  <si>
    <t>61,40</t>
  </si>
  <si>
    <t>31,60</t>
  </si>
  <si>
    <t>50,30</t>
  </si>
  <si>
    <t>42,70</t>
  </si>
  <si>
    <t>Koers/nettowinst</t>
  </si>
  <si>
    <t>21,27</t>
  </si>
  <si>
    <t>130,85</t>
  </si>
  <si>
    <t>24,18</t>
  </si>
  <si>
    <t>19,89</t>
  </si>
  <si>
    <t>11,89</t>
  </si>
  <si>
    <t>14,77</t>
  </si>
  <si>
    <t>13,03</t>
  </si>
  <si>
    <t>Koers/intrinsieke waarde</t>
  </si>
  <si>
    <t>2,74</t>
  </si>
  <si>
    <t>2,65</t>
  </si>
  <si>
    <t>5,60</t>
  </si>
  <si>
    <t>4,14</t>
  </si>
  <si>
    <t>3,74</t>
  </si>
  <si>
    <t>2,56</t>
  </si>
  <si>
    <t>2,01</t>
  </si>
  <si>
    <t>Koers einde boekjaar</t>
  </si>
  <si>
    <t>111,69</t>
  </si>
  <si>
    <t>105,99</t>
  </si>
  <si>
    <t>124,55</t>
  </si>
  <si>
    <t>113,96</t>
  </si>
  <si>
    <t>106,55</t>
  </si>
  <si>
    <t>65,74</t>
  </si>
  <si>
    <t>47,31</t>
  </si>
  <si>
    <t>ABLX</t>
  </si>
  <si>
    <t>-0,02</t>
  </si>
  <si>
    <t>-1,00</t>
  </si>
  <si>
    <t>-0,24</t>
  </si>
  <si>
    <t>-0,40</t>
  </si>
  <si>
    <t>-0,60</t>
  </si>
  <si>
    <t>-0,97</t>
  </si>
  <si>
    <t>-0,21</t>
  </si>
  <si>
    <t>-0,36</t>
  </si>
  <si>
    <t>-0,58</t>
  </si>
  <si>
    <t>1,69</t>
  </si>
  <si>
    <t>0,51</t>
  </si>
  <si>
    <t>1,39</t>
  </si>
  <si>
    <t>0,94</t>
  </si>
  <si>
    <t>0,67</t>
  </si>
  <si>
    <t>-540,75</t>
  </si>
  <si>
    <t>-15,91</t>
  </si>
  <si>
    <t>-37,67</t>
  </si>
  <si>
    <t>-17,50</t>
  </si>
  <si>
    <t>-9,75</t>
  </si>
  <si>
    <t>6,39</t>
  </si>
  <si>
    <t>31,24</t>
  </si>
  <si>
    <t>6,48</t>
  </si>
  <si>
    <t>7,43</t>
  </si>
  <si>
    <t>8,70</t>
  </si>
  <si>
    <t>10,82</t>
  </si>
  <si>
    <t>15,91</t>
  </si>
  <si>
    <t>9,04</t>
  </si>
  <si>
    <t>7,00</t>
  </si>
  <si>
    <t>5,85</t>
  </si>
  <si>
    <t>ACKB</t>
  </si>
  <si>
    <t>9,13</t>
  </si>
  <si>
    <t>6,77</t>
  </si>
  <si>
    <t>8,56</t>
  </si>
  <si>
    <t>6,49</t>
  </si>
  <si>
    <t>8,86</t>
  </si>
  <si>
    <t>5,05</t>
  </si>
  <si>
    <t>5,36</t>
  </si>
  <si>
    <t>2,20</t>
  </si>
  <si>
    <t>2,04</t>
  </si>
  <si>
    <t>1,96</t>
  </si>
  <si>
    <t>1,82</t>
  </si>
  <si>
    <t>1,70</t>
  </si>
  <si>
    <t>1,67</t>
  </si>
  <si>
    <t>1,64</t>
  </si>
  <si>
    <t>1,52</t>
  </si>
  <si>
    <t>1,54</t>
  </si>
  <si>
    <t>1,45</t>
  </si>
  <si>
    <t>1,78</t>
  </si>
  <si>
    <t>2,00</t>
  </si>
  <si>
    <t>2,68</t>
  </si>
  <si>
    <t>2,85</t>
  </si>
  <si>
    <t>16,38</t>
  </si>
  <si>
    <t>19,65</t>
  </si>
  <si>
    <t>12,36</t>
  </si>
  <si>
    <t>16,57</t>
  </si>
  <si>
    <t>11,98</t>
  </si>
  <si>
    <t>--</t>
  </si>
  <si>
    <t>86,55</t>
  </si>
  <si>
    <t>114,89</t>
  </si>
  <si>
    <t>75,89</t>
  </si>
  <si>
    <t>69,91</t>
  </si>
  <si>
    <t>65,53</t>
  </si>
  <si>
    <t>56,92</t>
  </si>
  <si>
    <t>56,20</t>
  </si>
  <si>
    <t>15,90</t>
  </si>
  <si>
    <t>19,51</t>
  </si>
  <si>
    <t>15,81</t>
  </si>
  <si>
    <t>15,73</t>
  </si>
  <si>
    <t>9,61</t>
  </si>
  <si>
    <t>12,33</t>
  </si>
  <si>
    <t>10,75</t>
  </si>
  <si>
    <t>1,68</t>
  </si>
  <si>
    <t>1,15</t>
  </si>
  <si>
    <t>1,46</t>
  </si>
  <si>
    <t>1,30</t>
  </si>
  <si>
    <t>1,09</t>
  </si>
  <si>
    <t>1,03</t>
  </si>
  <si>
    <t>145,15</t>
  </si>
  <si>
    <t>132,10</t>
  </si>
  <si>
    <t>135,30</t>
  </si>
  <si>
    <t>102,10</t>
  </si>
  <si>
    <t>85,16</t>
  </si>
  <si>
    <t>62,27</t>
  </si>
  <si>
    <t>57,64</t>
  </si>
  <si>
    <t>AGS</t>
  </si>
  <si>
    <t>3,13</t>
  </si>
  <si>
    <t>0,13</t>
  </si>
  <si>
    <t>2,17</t>
  </si>
  <si>
    <t>2,52</t>
  </si>
  <si>
    <t>-2,27</t>
  </si>
  <si>
    <t>2,10</t>
  </si>
  <si>
    <t>1,65</t>
  </si>
  <si>
    <t>1,40</t>
  </si>
  <si>
    <t>0,80</t>
  </si>
  <si>
    <t>5,16</t>
  </si>
  <si>
    <t>5,58</t>
  </si>
  <si>
    <t>3,86</t>
  </si>
  <si>
    <t>4,52</t>
  </si>
  <si>
    <t>6,67</t>
  </si>
  <si>
    <t>43,90</t>
  </si>
  <si>
    <t>42,15</t>
  </si>
  <si>
    <t>49,27</t>
  </si>
  <si>
    <t>42,86</t>
  </si>
  <si>
    <t>35,20</t>
  </si>
  <si>
    <t>29,58</t>
  </si>
  <si>
    <t>67,10</t>
  </si>
  <si>
    <t>1.615,40</t>
  </si>
  <si>
    <t>45,50</t>
  </si>
  <si>
    <t>71,40</t>
  </si>
  <si>
    <t>55,60</t>
  </si>
  <si>
    <t>-35,20</t>
  </si>
  <si>
    <t>13,01</t>
  </si>
  <si>
    <t>289,31</t>
  </si>
  <si>
    <t>11,79</t>
  </si>
  <si>
    <t>13,60</t>
  </si>
  <si>
    <t>12,28</t>
  </si>
  <si>
    <t>-5,29</t>
  </si>
  <si>
    <t>0,93</t>
  </si>
  <si>
    <t>0,89</t>
  </si>
  <si>
    <t>0,87</t>
  </si>
  <si>
    <t>0,69</t>
  </si>
  <si>
    <t>0,88</t>
  </si>
  <si>
    <t>0,41</t>
  </si>
  <si>
    <t>40,72</t>
  </si>
  <si>
    <t>37,61</t>
  </si>
  <si>
    <t>42,80</t>
  </si>
  <si>
    <t>29,51</t>
  </si>
  <si>
    <t>30,95</t>
  </si>
  <si>
    <t>12,00</t>
  </si>
  <si>
    <t>AD</t>
  </si>
  <si>
    <t>1.070.360</t>
  </si>
  <si>
    <t>1.036.918</t>
  </si>
  <si>
    <t>1.169.208</t>
  </si>
  <si>
    <t>1,04</t>
  </si>
  <si>
    <t>0,68</t>
  </si>
  <si>
    <t>2,49</t>
  </si>
  <si>
    <t>0,92</t>
  </si>
  <si>
    <t>0,52</t>
  </si>
  <si>
    <t>0,48</t>
  </si>
  <si>
    <t>0,47</t>
  </si>
  <si>
    <t>0,44</t>
  </si>
  <si>
    <t>0,40</t>
  </si>
  <si>
    <t>2,67</t>
  </si>
  <si>
    <t>3,25</t>
  </si>
  <si>
    <t>3,59</t>
  </si>
  <si>
    <t>4,32</t>
  </si>
  <si>
    <t>3,83</t>
  </si>
  <si>
    <t>2,31</t>
  </si>
  <si>
    <t>1,71</t>
  </si>
  <si>
    <t>3,39</t>
  </si>
  <si>
    <t>1,73</t>
  </si>
  <si>
    <t>6,57</t>
  </si>
  <si>
    <t>6,09</t>
  </si>
  <si>
    <t>5,78</t>
  </si>
  <si>
    <t>5,03</t>
  </si>
  <si>
    <t>50,20</t>
  </si>
  <si>
    <t>53,30</t>
  </si>
  <si>
    <t>59,60</t>
  </si>
  <si>
    <t>55,10</t>
  </si>
  <si>
    <t>43,10</t>
  </si>
  <si>
    <t>18,75</t>
  </si>
  <si>
    <t>21,73</t>
  </si>
  <si>
    <t>5,26</t>
  </si>
  <si>
    <t>12,72</t>
  </si>
  <si>
    <t>11,35</t>
  </si>
  <si>
    <t>2,97</t>
  </si>
  <si>
    <t>2,81</t>
  </si>
  <si>
    <t>2,15</t>
  </si>
  <si>
    <t>1,76</t>
  </si>
  <si>
    <t>2,08</t>
  </si>
  <si>
    <t>19,50</t>
  </si>
  <si>
    <t>14,78</t>
  </si>
  <si>
    <t>13,10</t>
  </si>
  <si>
    <t>10,17</t>
  </si>
  <si>
    <t>10,45</t>
  </si>
  <si>
    <t>APAM</t>
  </si>
  <si>
    <t>4,23</t>
  </si>
  <si>
    <t>2,76</t>
  </si>
  <si>
    <t>2,22</t>
  </si>
  <si>
    <t>1,22</t>
  </si>
  <si>
    <t>-1,28</t>
  </si>
  <si>
    <t>-1,38</t>
  </si>
  <si>
    <t>-0,57</t>
  </si>
  <si>
    <t>1,80</t>
  </si>
  <si>
    <t>1,50</t>
  </si>
  <si>
    <t>1,25</t>
  </si>
  <si>
    <t>0,00</t>
  </si>
  <si>
    <t>0,75</t>
  </si>
  <si>
    <t>0,56</t>
  </si>
  <si>
    <t>3,50</t>
  </si>
  <si>
    <t>3,27</t>
  </si>
  <si>
    <t>3,49</t>
  </si>
  <si>
    <t>5,14</t>
  </si>
  <si>
    <t>5,02</t>
  </si>
  <si>
    <t>3,07</t>
  </si>
  <si>
    <t>2,61</t>
  </si>
  <si>
    <t>2,72</t>
  </si>
  <si>
    <t>2,38</t>
  </si>
  <si>
    <t>33,85</t>
  </si>
  <si>
    <t>30,40</t>
  </si>
  <si>
    <t>27,16</t>
  </si>
  <si>
    <t>34,23</t>
  </si>
  <si>
    <t>37,83</t>
  </si>
  <si>
    <t>40,82</t>
  </si>
  <si>
    <t>32,64</t>
  </si>
  <si>
    <t>42,60</t>
  </si>
  <si>
    <t>54,30</t>
  </si>
  <si>
    <t>56,30</t>
  </si>
  <si>
    <t>-54,20</t>
  </si>
  <si>
    <t>-97,60</t>
  </si>
  <si>
    <t>12,17</t>
  </si>
  <si>
    <t>16,60</t>
  </si>
  <si>
    <t>16,13</t>
  </si>
  <si>
    <t>24,47</t>
  </si>
  <si>
    <t>-14,46</t>
  </si>
  <si>
    <t>-8,27</t>
  </si>
  <si>
    <t>-19,12</t>
  </si>
  <si>
    <t>1,51</t>
  </si>
  <si>
    <t>1,32</t>
  </si>
  <si>
    <t>0,49</t>
  </si>
  <si>
    <t>0,28</t>
  </si>
  <si>
    <t>0,33</t>
  </si>
  <si>
    <t>51,48</t>
  </si>
  <si>
    <t>45,82</t>
  </si>
  <si>
    <t>35,81</t>
  </si>
  <si>
    <t>29,85</t>
  </si>
  <si>
    <t>18,51</t>
  </si>
  <si>
    <t>11,41</t>
  </si>
  <si>
    <t>10,90</t>
  </si>
  <si>
    <t>BEKB</t>
  </si>
  <si>
    <t>1,85</t>
  </si>
  <si>
    <t>1,48</t>
  </si>
  <si>
    <t>0,42</t>
  </si>
  <si>
    <t>-3,19</t>
  </si>
  <si>
    <t>3,06</t>
  </si>
  <si>
    <t>1,10</t>
  </si>
  <si>
    <t>0,90</t>
  </si>
  <si>
    <t>0,85</t>
  </si>
  <si>
    <t>1,17</t>
  </si>
  <si>
    <t>2,86</t>
  </si>
  <si>
    <t>3,23</t>
  </si>
  <si>
    <t>3,30</t>
  </si>
  <si>
    <t>3,89</t>
  </si>
  <si>
    <t>4,72</t>
  </si>
  <si>
    <t>5,75</t>
  </si>
  <si>
    <t>5,77</t>
  </si>
  <si>
    <t>4,56</t>
  </si>
  <si>
    <t>3,12</t>
  </si>
  <si>
    <t>2,29</t>
  </si>
  <si>
    <t>24,31</t>
  </si>
  <si>
    <t>23,03</t>
  </si>
  <si>
    <t>22,74</t>
  </si>
  <si>
    <t>22,44</t>
  </si>
  <si>
    <t>24,08</t>
  </si>
  <si>
    <t>28,24</t>
  </si>
  <si>
    <t>59,50</t>
  </si>
  <si>
    <t>49,50</t>
  </si>
  <si>
    <t>57,40</t>
  </si>
  <si>
    <t>204,60</t>
  </si>
  <si>
    <t>-26,70</t>
  </si>
  <si>
    <t>35,70</t>
  </si>
  <si>
    <t>20,80</t>
  </si>
  <si>
    <t>15,60</t>
  </si>
  <si>
    <t>17,80</t>
  </si>
  <si>
    <t>61,24</t>
  </si>
  <si>
    <t>-6,86</t>
  </si>
  <si>
    <t>8,10</t>
  </si>
  <si>
    <t>1,58</t>
  </si>
  <si>
    <t>1,23</t>
  </si>
  <si>
    <t>1,16</t>
  </si>
  <si>
    <t>0,91</t>
  </si>
  <si>
    <t>38,49</t>
  </si>
  <si>
    <t>28,39</t>
  </si>
  <si>
    <t>26,35</t>
  </si>
  <si>
    <t>25,72</t>
  </si>
  <si>
    <t>21,88</t>
  </si>
  <si>
    <t>24,79</t>
  </si>
  <si>
    <t>ARGX</t>
  </si>
  <si>
    <t>-0,71</t>
  </si>
  <si>
    <t>-1,06</t>
  </si>
  <si>
    <t>-0,66</t>
  </si>
  <si>
    <t>-1,32</t>
  </si>
  <si>
    <t>-0,90</t>
  </si>
  <si>
    <t>-1,14</t>
  </si>
  <si>
    <t>0,53</t>
  </si>
  <si>
    <t>-0,88</t>
  </si>
  <si>
    <t>-0,33</t>
  </si>
  <si>
    <t>-1,30</t>
  </si>
  <si>
    <t>10,72</t>
  </si>
  <si>
    <t>3,15</t>
  </si>
  <si>
    <t>2,36</t>
  </si>
  <si>
    <t>3,19</t>
  </si>
  <si>
    <t>4,66</t>
  </si>
  <si>
    <t>-73,97</t>
  </si>
  <si>
    <t>-15,04</t>
  </si>
  <si>
    <t>-11,49</t>
  </si>
  <si>
    <t>-11,55</t>
  </si>
  <si>
    <t>4,90</t>
  </si>
  <si>
    <t>5,06</t>
  </si>
  <si>
    <t>4,73</t>
  </si>
  <si>
    <t>2,39</t>
  </si>
  <si>
    <t>52,52</t>
  </si>
  <si>
    <t>15,94</t>
  </si>
  <si>
    <t>11,15</t>
  </si>
  <si>
    <t>7,62</t>
  </si>
  <si>
    <t>BAR</t>
  </si>
  <si>
    <t>Nieuw</t>
  </si>
  <si>
    <t>BPOST</t>
  </si>
  <si>
    <t>1,62</t>
  </si>
  <si>
    <t>1,72</t>
  </si>
  <si>
    <t>1,53</t>
  </si>
  <si>
    <t>1,47</t>
  </si>
  <si>
    <t>1,43</t>
  </si>
  <si>
    <t>-0,29</t>
  </si>
  <si>
    <t>1,31</t>
  </si>
  <si>
    <t>1,29</t>
  </si>
  <si>
    <t>1,26</t>
  </si>
  <si>
    <t>1,13</t>
  </si>
  <si>
    <t>5,82</t>
  </si>
  <si>
    <t>5,71</t>
  </si>
  <si>
    <t>6,06</t>
  </si>
  <si>
    <t>7,95</t>
  </si>
  <si>
    <t>1,33</t>
  </si>
  <si>
    <t>1,81</t>
  </si>
  <si>
    <t>2,26</t>
  </si>
  <si>
    <t>1,36</t>
  </si>
  <si>
    <t>0,17</t>
  </si>
  <si>
    <t>2,57</t>
  </si>
  <si>
    <t>2,18</t>
  </si>
  <si>
    <t>1,75</t>
  </si>
  <si>
    <t>3,69</t>
  </si>
  <si>
    <t>3,88</t>
  </si>
  <si>
    <t>80,90</t>
  </si>
  <si>
    <t>76,20</t>
  </si>
  <si>
    <t>84,30</t>
  </si>
  <si>
    <t>85,70</t>
  </si>
  <si>
    <t>79,00</t>
  </si>
  <si>
    <t>98,10</t>
  </si>
  <si>
    <t>15,67</t>
  </si>
  <si>
    <t>13,08</t>
  </si>
  <si>
    <t>14,76</t>
  </si>
  <si>
    <t>14,14</t>
  </si>
  <si>
    <t>9,94</t>
  </si>
  <si>
    <t>9,93</t>
  </si>
  <si>
    <t>8,75</t>
  </si>
  <si>
    <t>10,34</t>
  </si>
  <si>
    <t>9,68</t>
  </si>
  <si>
    <t>25,39</t>
  </si>
  <si>
    <t>22,50</t>
  </si>
  <si>
    <t>22,59</t>
  </si>
  <si>
    <t>20,79</t>
  </si>
  <si>
    <t>14,21</t>
  </si>
  <si>
    <t xml:space="preserve">Verdwijnt </t>
  </si>
  <si>
    <t>COFB</t>
  </si>
  <si>
    <t>6,45</t>
  </si>
  <si>
    <t>4,61</t>
  </si>
  <si>
    <t>4,96</t>
  </si>
  <si>
    <t>-2,93</t>
  </si>
  <si>
    <t>3,34</t>
  </si>
  <si>
    <t>6,12</t>
  </si>
  <si>
    <t>7,80</t>
  </si>
  <si>
    <t>5,50</t>
  </si>
  <si>
    <t>6,00</t>
  </si>
  <si>
    <t>6,50</t>
  </si>
  <si>
    <t>7,16</t>
  </si>
  <si>
    <t>5,01</t>
  </si>
  <si>
    <t>5,59</t>
  </si>
  <si>
    <t>5,80</t>
  </si>
  <si>
    <t>7,34</t>
  </si>
  <si>
    <t>7,98</t>
  </si>
  <si>
    <t>7,35</t>
  </si>
  <si>
    <t>6,80</t>
  </si>
  <si>
    <t>8,08</t>
  </si>
  <si>
    <t>8,27</t>
  </si>
  <si>
    <t>8,67</t>
  </si>
  <si>
    <t>6,21</t>
  </si>
  <si>
    <t>7,89</t>
  </si>
  <si>
    <t>83,65</t>
  </si>
  <si>
    <t>82,12</t>
  </si>
  <si>
    <t>83,21</t>
  </si>
  <si>
    <t>80,01</t>
  </si>
  <si>
    <t>85,55</t>
  </si>
  <si>
    <t>92,21</t>
  </si>
  <si>
    <t>103,42</t>
  </si>
  <si>
    <t>85,30</t>
  </si>
  <si>
    <t>119,30</t>
  </si>
  <si>
    <t>110,90</t>
  </si>
  <si>
    <t>179,60</t>
  </si>
  <si>
    <t>106,10</t>
  </si>
  <si>
    <t>91,80</t>
  </si>
  <si>
    <t>17,02</t>
  </si>
  <si>
    <t>23,57</t>
  </si>
  <si>
    <t>19,84</t>
  </si>
  <si>
    <t>-32,36</t>
  </si>
  <si>
    <t>26,54</t>
  </si>
  <si>
    <t>14,46</t>
  </si>
  <si>
    <t>11,50</t>
  </si>
  <si>
    <t>1,18</t>
  </si>
  <si>
    <t>0,96</t>
  </si>
  <si>
    <t>109,75</t>
  </si>
  <si>
    <t>108,65</t>
  </si>
  <si>
    <t>98,41</t>
  </si>
  <si>
    <t>94,80</t>
  </si>
  <si>
    <t>88,66</t>
  </si>
  <si>
    <t>88,51</t>
  </si>
  <si>
    <t>89,72</t>
  </si>
  <si>
    <t>COLR</t>
  </si>
  <si>
    <t>2,62</t>
  </si>
  <si>
    <t>2,48</t>
  </si>
  <si>
    <t>2,25</t>
  </si>
  <si>
    <t>0,24</t>
  </si>
  <si>
    <t>1,12</t>
  </si>
  <si>
    <t>1,00</t>
  </si>
  <si>
    <t>0,95</t>
  </si>
  <si>
    <t>2,19</t>
  </si>
  <si>
    <t>2,47</t>
  </si>
  <si>
    <t>2,50</t>
  </si>
  <si>
    <t>3,58</t>
  </si>
  <si>
    <t>4,29</t>
  </si>
  <si>
    <t>4,27</t>
  </si>
  <si>
    <t>3,67</t>
  </si>
  <si>
    <t>4,21</t>
  </si>
  <si>
    <t>3,46</t>
  </si>
  <si>
    <t>12,56</t>
  </si>
  <si>
    <t>10,54</t>
  </si>
  <si>
    <t>10,95</t>
  </si>
  <si>
    <t>10,51</t>
  </si>
  <si>
    <t>10,07</t>
  </si>
  <si>
    <t>45,00</t>
  </si>
  <si>
    <t>45,20</t>
  </si>
  <si>
    <t>44,40</t>
  </si>
  <si>
    <t>44,60</t>
  </si>
  <si>
    <t>416,70</t>
  </si>
  <si>
    <t>43,60</t>
  </si>
  <si>
    <t>17,56</t>
  </si>
  <si>
    <t>20,65</t>
  </si>
  <si>
    <t>18,02</t>
  </si>
  <si>
    <t>17,86</t>
  </si>
  <si>
    <t>157,19</t>
  </si>
  <si>
    <t>13,83</t>
  </si>
  <si>
    <t>3,51</t>
  </si>
  <si>
    <t>4,08</t>
  </si>
  <si>
    <t>3,85</t>
  </si>
  <si>
    <t>3,65</t>
  </si>
  <si>
    <t>2,99</t>
  </si>
  <si>
    <t>46,02</t>
  </si>
  <si>
    <t>51,20</t>
  </si>
  <si>
    <t>40,54</t>
  </si>
  <si>
    <t>40,00</t>
  </si>
  <si>
    <t>37,73</t>
  </si>
  <si>
    <t>30,14</t>
  </si>
  <si>
    <t>ELI</t>
  </si>
  <si>
    <t>3,48</t>
  </si>
  <si>
    <t>2,90</t>
  </si>
  <si>
    <t>2,28</t>
  </si>
  <si>
    <t>3,62</t>
  </si>
  <si>
    <t>4,00</t>
  </si>
  <si>
    <t>4,57</t>
  </si>
  <si>
    <t>4,30</t>
  </si>
  <si>
    <t>4,91</t>
  </si>
  <si>
    <t>4,64</t>
  </si>
  <si>
    <t>5,24</t>
  </si>
  <si>
    <t>5,04</t>
  </si>
  <si>
    <t>39,74</t>
  </si>
  <si>
    <t>37,62</t>
  </si>
  <si>
    <t>36,60</t>
  </si>
  <si>
    <t>34,93</t>
  </si>
  <si>
    <t>33,91</t>
  </si>
  <si>
    <t>54,00</t>
  </si>
  <si>
    <t>53,00</t>
  </si>
  <si>
    <t>64,50</t>
  </si>
  <si>
    <t>12,31</t>
  </si>
  <si>
    <t>13,51</t>
  </si>
  <si>
    <t>11,62</t>
  </si>
  <si>
    <t>13,36</t>
  </si>
  <si>
    <t>13,13</t>
  </si>
  <si>
    <t>1,08</t>
  </si>
  <si>
    <t>1,02</t>
  </si>
  <si>
    <t>0,98</t>
  </si>
  <si>
    <t>42,83</t>
  </si>
  <si>
    <t>38,51</t>
  </si>
  <si>
    <t>33,70</t>
  </si>
  <si>
    <t>34,20</t>
  </si>
  <si>
    <t>29,93</t>
  </si>
  <si>
    <t xml:space="preserve">ENG </t>
  </si>
  <si>
    <t>2.435.290</t>
  </si>
  <si>
    <t>2.412.820</t>
  </si>
  <si>
    <t>2.233.000</t>
  </si>
  <si>
    <t>0,60</t>
  </si>
  <si>
    <t>-0,17</t>
  </si>
  <si>
    <t>-1,93</t>
  </si>
  <si>
    <t>-3,94</t>
  </si>
  <si>
    <t>0,70</t>
  </si>
  <si>
    <t>1,05</t>
  </si>
  <si>
    <t>7,32</t>
  </si>
  <si>
    <t>8,25</t>
  </si>
  <si>
    <t>6,13</t>
  </si>
  <si>
    <t>8,77</t>
  </si>
  <si>
    <t>9,63</t>
  </si>
  <si>
    <t>7,10</t>
  </si>
  <si>
    <t>3,82</t>
  </si>
  <si>
    <t>4,18</t>
  </si>
  <si>
    <t>4,26</t>
  </si>
  <si>
    <t>4,98</t>
  </si>
  <si>
    <t>-2,50</t>
  </si>
  <si>
    <t>-1,40</t>
  </si>
  <si>
    <t>14,02</t>
  </si>
  <si>
    <t>15,27</t>
  </si>
  <si>
    <t>16,71</t>
  </si>
  <si>
    <t>19,36</t>
  </si>
  <si>
    <t>18,82</t>
  </si>
  <si>
    <t>26,76</t>
  </si>
  <si>
    <t>28,18</t>
  </si>
  <si>
    <t>175,00</t>
  </si>
  <si>
    <t>98,00</t>
  </si>
  <si>
    <t>214,90</t>
  </si>
  <si>
    <t>83,20</t>
  </si>
  <si>
    <t>23,89</t>
  </si>
  <si>
    <t>-71,29</t>
  </si>
  <si>
    <t>-8,46</t>
  </si>
  <si>
    <t>19,05</t>
  </si>
  <si>
    <t>-4,34</t>
  </si>
  <si>
    <t>11,73</t>
  </si>
  <si>
    <t>0,79</t>
  </si>
  <si>
    <t>0,58</t>
  </si>
  <si>
    <t>14,34</t>
  </si>
  <si>
    <t>12,12</t>
  </si>
  <si>
    <t>16,33</t>
  </si>
  <si>
    <t>19,43</t>
  </si>
  <si>
    <t>17,10</t>
  </si>
  <si>
    <t>15,58</t>
  </si>
  <si>
    <t>21,12</t>
  </si>
  <si>
    <t xml:space="preserve">GLPG </t>
  </si>
  <si>
    <t>-3,03</t>
  </si>
  <si>
    <t>-1,24</t>
  </si>
  <si>
    <t>-2,89</t>
  </si>
  <si>
    <t>5,18</t>
  </si>
  <si>
    <t>0,23</t>
  </si>
  <si>
    <t>-0,79</t>
  </si>
  <si>
    <t>19,87</t>
  </si>
  <si>
    <t>16,40</t>
  </si>
  <si>
    <t>4,42</t>
  </si>
  <si>
    <t>4,43</t>
  </si>
  <si>
    <t>-34,79</t>
  </si>
  <si>
    <t>52,09</t>
  </si>
  <si>
    <t>-18,73</t>
  </si>
  <si>
    <t>-75,29</t>
  </si>
  <si>
    <t>-8,38</t>
  </si>
  <si>
    <t>3,98</t>
  </si>
  <si>
    <t>3,72</t>
  </si>
  <si>
    <t>3,57</t>
  </si>
  <si>
    <t>2,34</t>
  </si>
  <si>
    <t>78,98</t>
  </si>
  <si>
    <t>60,94</t>
  </si>
  <si>
    <t>56,76</t>
  </si>
  <si>
    <t>15,49</t>
  </si>
  <si>
    <t>15,30</t>
  </si>
  <si>
    <t>10,39</t>
  </si>
  <si>
    <t>GBLB</t>
  </si>
  <si>
    <t>4,53</t>
  </si>
  <si>
    <t>-2,94</t>
  </si>
  <si>
    <t>6,61</t>
  </si>
  <si>
    <t>5,64</t>
  </si>
  <si>
    <t>3,00</t>
  </si>
  <si>
    <t>2,93</t>
  </si>
  <si>
    <t>2,79</t>
  </si>
  <si>
    <t>2,60</t>
  </si>
  <si>
    <t>3,33</t>
  </si>
  <si>
    <t>3,68</t>
  </si>
  <si>
    <t>3,94</t>
  </si>
  <si>
    <t>9,20</t>
  </si>
  <si>
    <t>3,42</t>
  </si>
  <si>
    <t>7,58</t>
  </si>
  <si>
    <t>3,03</t>
  </si>
  <si>
    <t>4,22</t>
  </si>
  <si>
    <t>99,29</t>
  </si>
  <si>
    <t>89,21</t>
  </si>
  <si>
    <t>79,23</t>
  </si>
  <si>
    <t>78,95</t>
  </si>
  <si>
    <t>75,88</t>
  </si>
  <si>
    <t>-27,12</t>
  </si>
  <si>
    <t>11,93</t>
  </si>
  <si>
    <t>12,54</t>
  </si>
  <si>
    <t>16,68</t>
  </si>
  <si>
    <t>107,31</t>
  </si>
  <si>
    <t>0,99</t>
  </si>
  <si>
    <t>89,99</t>
  </si>
  <si>
    <t>79,72</t>
  </si>
  <si>
    <t>78,83</t>
  </si>
  <si>
    <t>70,75</t>
  </si>
  <si>
    <t>66,73</t>
  </si>
  <si>
    <t>51,51</t>
  </si>
  <si>
    <t xml:space="preserve">ING </t>
  </si>
  <si>
    <t>3.885.800</t>
  </si>
  <si>
    <t>3.878.480</t>
  </si>
  <si>
    <t>3.870.180</t>
  </si>
  <si>
    <t>3.858.860</t>
  </si>
  <si>
    <t>3.840.890</t>
  </si>
  <si>
    <t>3.480.000</t>
  </si>
  <si>
    <t>4.149.700</t>
  </si>
  <si>
    <t>1,20</t>
  </si>
  <si>
    <t>0,32</t>
  </si>
  <si>
    <t>0,84</t>
  </si>
  <si>
    <t>0,66</t>
  </si>
  <si>
    <t>0,65</t>
  </si>
  <si>
    <t>0,12</t>
  </si>
  <si>
    <t>4,37</t>
  </si>
  <si>
    <t>4,94</t>
  </si>
  <si>
    <t>5,22</t>
  </si>
  <si>
    <t>1,11</t>
  </si>
  <si>
    <t>11,63</t>
  </si>
  <si>
    <t>12,18</t>
  </si>
  <si>
    <t>11,71</t>
  </si>
  <si>
    <t>12,95</t>
  </si>
  <si>
    <t>12,35</t>
  </si>
  <si>
    <t>15,62</t>
  </si>
  <si>
    <t>11,24</t>
  </si>
  <si>
    <t>53,20</t>
  </si>
  <si>
    <t>55,00</t>
  </si>
  <si>
    <t>62,50</t>
  </si>
  <si>
    <t>37,50</t>
  </si>
  <si>
    <t>12,16</t>
  </si>
  <si>
    <t>11,14</t>
  </si>
  <si>
    <t>11,97</t>
  </si>
  <si>
    <t>33,84</t>
  </si>
  <si>
    <t>12,02</t>
  </si>
  <si>
    <t>5,88</t>
  </si>
  <si>
    <t>1,06</t>
  </si>
  <si>
    <t>0,82</t>
  </si>
  <si>
    <t>0,45</t>
  </si>
  <si>
    <t>15,33</t>
  </si>
  <si>
    <t>13,37</t>
  </si>
  <si>
    <t>12,45</t>
  </si>
  <si>
    <t>10,83</t>
  </si>
  <si>
    <t>10,10</t>
  </si>
  <si>
    <t>7,06</t>
  </si>
  <si>
    <t>5,56</t>
  </si>
  <si>
    <t>KBC</t>
  </si>
  <si>
    <t>6,15</t>
  </si>
  <si>
    <t>6,31</t>
  </si>
  <si>
    <t>2,43</t>
  </si>
  <si>
    <t>0,04</t>
  </si>
  <si>
    <t>2,80</t>
  </si>
  <si>
    <t>0,01</t>
  </si>
  <si>
    <t>4,76</t>
  </si>
  <si>
    <t>0,10</t>
  </si>
  <si>
    <t>38,57</t>
  </si>
  <si>
    <t>35,34</t>
  </si>
  <si>
    <t>37,82</t>
  </si>
  <si>
    <t>37,55</t>
  </si>
  <si>
    <t>33,93</t>
  </si>
  <si>
    <t>45,41</t>
  </si>
  <si>
    <t>48,80</t>
  </si>
  <si>
    <t>48,30</t>
  </si>
  <si>
    <t>47,40</t>
  </si>
  <si>
    <t>11,56</t>
  </si>
  <si>
    <t>10,14</t>
  </si>
  <si>
    <t>9,14</t>
  </si>
  <si>
    <t>11,02</t>
  </si>
  <si>
    <t>16,98</t>
  </si>
  <si>
    <t>243,28</t>
  </si>
  <si>
    <t>1,84</t>
  </si>
  <si>
    <t>1,66</t>
  </si>
  <si>
    <t>1,24</t>
  </si>
  <si>
    <t>0,21</t>
  </si>
  <si>
    <t>71,11</t>
  </si>
  <si>
    <t>58,83</t>
  </si>
  <si>
    <t>57,67</t>
  </si>
  <si>
    <t>46,50</t>
  </si>
  <si>
    <t>41,25</t>
  </si>
  <si>
    <t>9,73</t>
  </si>
  <si>
    <t>ONTEX</t>
  </si>
  <si>
    <t>1,60</t>
  </si>
  <si>
    <t>1,37</t>
  </si>
  <si>
    <t>-0,96</t>
  </si>
  <si>
    <t>0,55</t>
  </si>
  <si>
    <t>0,46</t>
  </si>
  <si>
    <t>0,19</t>
  </si>
  <si>
    <t>1,95</t>
  </si>
  <si>
    <t>2,06</t>
  </si>
  <si>
    <t>-0,25</t>
  </si>
  <si>
    <t>13,71</t>
  </si>
  <si>
    <t>12,89</t>
  </si>
  <si>
    <t>9,67</t>
  </si>
  <si>
    <t>6,71</t>
  </si>
  <si>
    <t>38,00</t>
  </si>
  <si>
    <t>34,40</t>
  </si>
  <si>
    <t>33,60</t>
  </si>
  <si>
    <t>146,20</t>
  </si>
  <si>
    <t>17,45</t>
  </si>
  <si>
    <t>17,66</t>
  </si>
  <si>
    <t>23,91</t>
  </si>
  <si>
    <t>182,42</t>
  </si>
  <si>
    <t>2,89</t>
  </si>
  <si>
    <t>2,45</t>
  </si>
  <si>
    <t>27,58</t>
  </si>
  <si>
    <t>28,25</t>
  </si>
  <si>
    <t>32,76</t>
  </si>
  <si>
    <t>23,72</t>
  </si>
  <si>
    <t>BELG</t>
  </si>
  <si>
    <t>1,86</t>
  </si>
  <si>
    <t>2,23</t>
  </si>
  <si>
    <t>5,48</t>
  </si>
  <si>
    <t>5,00</t>
  </si>
  <si>
    <t>7,81</t>
  </si>
  <si>
    <t>11,21</t>
  </si>
  <si>
    <t>8,99</t>
  </si>
  <si>
    <t>4,35</t>
  </si>
  <si>
    <t>4,50</t>
  </si>
  <si>
    <t>4,10</t>
  </si>
  <si>
    <t>4,38</t>
  </si>
  <si>
    <t>3,90</t>
  </si>
  <si>
    <t>4,58</t>
  </si>
  <si>
    <t>7,02</t>
  </si>
  <si>
    <t>6,91</t>
  </si>
  <si>
    <t>6,86</t>
  </si>
  <si>
    <t>6,83</t>
  </si>
  <si>
    <t>9,48</t>
  </si>
  <si>
    <t>9,62</t>
  </si>
  <si>
    <t>92,60</t>
  </si>
  <si>
    <t>100,00</t>
  </si>
  <si>
    <t>73,50</t>
  </si>
  <si>
    <t>90,30</t>
  </si>
  <si>
    <t>111,60</t>
  </si>
  <si>
    <t>92,40</t>
  </si>
  <si>
    <t>16,88</t>
  </si>
  <si>
    <t>16,89</t>
  </si>
  <si>
    <t>20,00</t>
  </si>
  <si>
    <t>14,75</t>
  </si>
  <si>
    <t>9,96</t>
  </si>
  <si>
    <t>10,27</t>
  </si>
  <si>
    <t>3,96</t>
  </si>
  <si>
    <t>27,35</t>
  </si>
  <si>
    <t>27,36</t>
  </si>
  <si>
    <t>30,00</t>
  </si>
  <si>
    <t>30,10</t>
  </si>
  <si>
    <t>21,51</t>
  </si>
  <si>
    <t>22,21</t>
  </si>
  <si>
    <t>24,24</t>
  </si>
  <si>
    <t>SOF</t>
  </si>
  <si>
    <t>8,52</t>
  </si>
  <si>
    <t>4,06</t>
  </si>
  <si>
    <t>2,37</t>
  </si>
  <si>
    <t>1,83</t>
  </si>
  <si>
    <t>101,12</t>
  </si>
  <si>
    <t>9,07</t>
  </si>
  <si>
    <t>15,77</t>
  </si>
  <si>
    <t>11,31</t>
  </si>
  <si>
    <t>10,20</t>
  </si>
  <si>
    <t>14,08</t>
  </si>
  <si>
    <t>14,66</t>
  </si>
  <si>
    <t>0,59</t>
  </si>
  <si>
    <t>131,15</t>
  </si>
  <si>
    <t>125,35</t>
  </si>
  <si>
    <t>103,40</t>
  </si>
  <si>
    <t>86,90</t>
  </si>
  <si>
    <t>82,79</t>
  </si>
  <si>
    <t>59,52</t>
  </si>
  <si>
    <t>SOLB</t>
  </si>
  <si>
    <t>10,02</t>
  </si>
  <si>
    <t>5,87</t>
  </si>
  <si>
    <t>3,04</t>
  </si>
  <si>
    <t>3,45</t>
  </si>
  <si>
    <t>3,20</t>
  </si>
  <si>
    <t>3,11</t>
  </si>
  <si>
    <t>3,10</t>
  </si>
  <si>
    <t>3,35</t>
  </si>
  <si>
    <t>2,96</t>
  </si>
  <si>
    <t>5,13</t>
  </si>
  <si>
    <t>15,15</t>
  </si>
  <si>
    <t>13,11</t>
  </si>
  <si>
    <t>19,14</t>
  </si>
  <si>
    <t>15,08</t>
  </si>
  <si>
    <t>16,74</t>
  </si>
  <si>
    <t>8,63</t>
  </si>
  <si>
    <t>88,22</t>
  </si>
  <si>
    <t>85,76</t>
  </si>
  <si>
    <t>60,46</t>
  </si>
  <si>
    <t>80,30</t>
  </si>
  <si>
    <t>72,63</t>
  </si>
  <si>
    <t>72,68</t>
  </si>
  <si>
    <t>35,90</t>
  </si>
  <si>
    <t>58,80</t>
  </si>
  <si>
    <t>86,20</t>
  </si>
  <si>
    <t>361,70</t>
  </si>
  <si>
    <t>100,30</t>
  </si>
  <si>
    <t>22,30</t>
  </si>
  <si>
    <t>57,30</t>
  </si>
  <si>
    <t>11,57</t>
  </si>
  <si>
    <t>18,97</t>
  </si>
  <si>
    <t>25,70</t>
  </si>
  <si>
    <t>112,38</t>
  </si>
  <si>
    <t>33,88</t>
  </si>
  <si>
    <t>14,47</t>
  </si>
  <si>
    <t>19,68</t>
  </si>
  <si>
    <t>1,35</t>
  </si>
  <si>
    <t>1,41</t>
  </si>
  <si>
    <t>115,90</t>
  </si>
  <si>
    <t>111,35</t>
  </si>
  <si>
    <t>98,43</t>
  </si>
  <si>
    <t>105,64</t>
  </si>
  <si>
    <t>108,08</t>
  </si>
  <si>
    <t>102,77</t>
  </si>
  <si>
    <t>59,83</t>
  </si>
  <si>
    <t>TNET</t>
  </si>
  <si>
    <t>117.621.451.050</t>
  </si>
  <si>
    <t>0,36</t>
  </si>
  <si>
    <t>1,01</t>
  </si>
  <si>
    <t>0,29</t>
  </si>
  <si>
    <t>0,15</t>
  </si>
  <si>
    <t>4,25</t>
  </si>
  <si>
    <t>11,92</t>
  </si>
  <si>
    <t>6,38</t>
  </si>
  <si>
    <t>5,67</t>
  </si>
  <si>
    <t>4,89</t>
  </si>
  <si>
    <t>5,10</t>
  </si>
  <si>
    <t>3,64</t>
  </si>
  <si>
    <t>-10,45</t>
  </si>
  <si>
    <t>-10,40</t>
  </si>
  <si>
    <t>-11,74</t>
  </si>
  <si>
    <t>12,78</t>
  </si>
  <si>
    <t>-6,37</t>
  </si>
  <si>
    <t>-2,19</t>
  </si>
  <si>
    <t>1.445,80</t>
  </si>
  <si>
    <t>674,50</t>
  </si>
  <si>
    <t>146,44</t>
  </si>
  <si>
    <t>32,96</t>
  </si>
  <si>
    <t>49,93</t>
  </si>
  <si>
    <t>42,95</t>
  </si>
  <si>
    <t>122,93</t>
  </si>
  <si>
    <t>196,60</t>
  </si>
  <si>
    <t>-6.137.283,28</t>
  </si>
  <si>
    <t>-5,05</t>
  </si>
  <si>
    <t>-4,78</t>
  </si>
  <si>
    <t>-3,95</t>
  </si>
  <si>
    <t>-5,59</t>
  </si>
  <si>
    <t>-13,49</t>
  </si>
  <si>
    <t>58,09</t>
  </si>
  <si>
    <t>52,72</t>
  </si>
  <si>
    <t>49,77</t>
  </si>
  <si>
    <t>46,44</t>
  </si>
  <si>
    <t>43,38</t>
  </si>
  <si>
    <t>35,65</t>
  </si>
  <si>
    <t>29,49</t>
  </si>
  <si>
    <t>UCB</t>
  </si>
  <si>
    <t>3,31</t>
  </si>
  <si>
    <t>1,89</t>
  </si>
  <si>
    <t>1,92</t>
  </si>
  <si>
    <t>3,08</t>
  </si>
  <si>
    <t>4,77</t>
  </si>
  <si>
    <t>2,63</t>
  </si>
  <si>
    <t>2,77</t>
  </si>
  <si>
    <t>28,74</t>
  </si>
  <si>
    <t>27,59</t>
  </si>
  <si>
    <t>28,11</t>
  </si>
  <si>
    <t>24,68</t>
  </si>
  <si>
    <t>24,01</t>
  </si>
  <si>
    <t>25,62</t>
  </si>
  <si>
    <t>27,02</t>
  </si>
  <si>
    <t>29,50</t>
  </si>
  <si>
    <t>41,70</t>
  </si>
  <si>
    <t>33,20</t>
  </si>
  <si>
    <t>97,20</t>
  </si>
  <si>
    <t>90,40</t>
  </si>
  <si>
    <t>76,50</t>
  </si>
  <si>
    <t>89,00</t>
  </si>
  <si>
    <t>16,55</t>
  </si>
  <si>
    <t>22,07</t>
  </si>
  <si>
    <t>25,15</t>
  </si>
  <si>
    <t>57,98</t>
  </si>
  <si>
    <t>47,08</t>
  </si>
  <si>
    <t>30,22</t>
  </si>
  <si>
    <t>27,09</t>
  </si>
  <si>
    <t>2,30</t>
  </si>
  <si>
    <t>2,21</t>
  </si>
  <si>
    <t>66,18</t>
  </si>
  <si>
    <t>60,91</t>
  </si>
  <si>
    <t>83,23</t>
  </si>
  <si>
    <t>63,20</t>
  </si>
  <si>
    <t>54,14</t>
  </si>
  <si>
    <t>43,22</t>
  </si>
  <si>
    <t>32,51</t>
  </si>
  <si>
    <t>UMI</t>
  </si>
  <si>
    <t>0,30</t>
  </si>
  <si>
    <t>0,39</t>
  </si>
  <si>
    <t>2,87</t>
  </si>
  <si>
    <t>0,25</t>
  </si>
  <si>
    <t>2,40</t>
  </si>
  <si>
    <t>3,14</t>
  </si>
  <si>
    <t>0,74</t>
  </si>
  <si>
    <t>0,78</t>
  </si>
  <si>
    <t>3,70</t>
  </si>
  <si>
    <t>4,33</t>
  </si>
  <si>
    <t>3,93</t>
  </si>
  <si>
    <t>3,77</t>
  </si>
  <si>
    <t>3,92</t>
  </si>
  <si>
    <t>15,70</t>
  </si>
  <si>
    <t>14,72</t>
  </si>
  <si>
    <t>78,50</t>
  </si>
  <si>
    <t>85,20</t>
  </si>
  <si>
    <t>63,60</t>
  </si>
  <si>
    <t>62,40</t>
  </si>
  <si>
    <t>48,10</t>
  </si>
  <si>
    <t>34,90</t>
  </si>
  <si>
    <t>90,25</t>
  </si>
  <si>
    <t>49,57</t>
  </si>
  <si>
    <t>42,44</t>
  </si>
  <si>
    <t>40,09</t>
  </si>
  <si>
    <t>20,04</t>
  </si>
  <si>
    <t>11,10</t>
  </si>
  <si>
    <t>6,47</t>
  </si>
  <si>
    <t>4,92</t>
  </si>
  <si>
    <t>5,31</t>
  </si>
  <si>
    <t>27,08</t>
  </si>
  <si>
    <t>19,33</t>
  </si>
  <si>
    <t>16,65</t>
  </si>
  <si>
    <t>20,85</t>
  </si>
  <si>
    <t>41,69</t>
  </si>
  <si>
    <t>31,87</t>
  </si>
  <si>
    <t>WDP</t>
  </si>
  <si>
    <t xml:space="preserve">Nieuw </t>
  </si>
  <si>
    <t xml:space="preserve">X </t>
  </si>
  <si>
    <t xml:space="preserve">XXX/EUR </t>
  </si>
  <si>
    <t xml:space="preserve">Valuta </t>
  </si>
  <si>
    <t xml:space="preserve">Close EUR </t>
  </si>
  <si>
    <t>ABI</t>
  </si>
  <si>
    <t>GLPG</t>
  </si>
  <si>
    <t>ING</t>
  </si>
  <si>
    <t>PROX</t>
  </si>
  <si>
    <t>Datum</t>
  </si>
  <si>
    <t xml:space="preserve">Aankoop bruto </t>
  </si>
  <si>
    <t>Verkoop &amp; dividend netto</t>
  </si>
  <si>
    <t xml:space="preserve">% </t>
  </si>
  <si>
    <t xml:space="preserve">Verkoop &amp; Dividend netto </t>
  </si>
  <si>
    <t xml:space="preserve">Verkoop &amp; dividend netto </t>
  </si>
  <si>
    <t>BasMat</t>
  </si>
  <si>
    <t>ConsG</t>
  </si>
  <si>
    <t>ConsS</t>
  </si>
  <si>
    <t>Fin</t>
  </si>
  <si>
    <t>Health</t>
  </si>
  <si>
    <t>Indu</t>
  </si>
  <si>
    <t>Oil&amp;G</t>
  </si>
  <si>
    <t>Tech</t>
  </si>
  <si>
    <t>Tele</t>
  </si>
  <si>
    <t>Util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</si>
</sst>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-&quot;£&quot;* #,##0_-;\-&quot;£&quot;* #,##0_-;_-&quot;£&quot;* &quot;-&quot;_-;_-@_-"/>
    <numFmt numFmtId="179" formatCode="_-* #,##0_-;\-* #,##0_-;_-* &quot;-&quot;_-;_-@_-"/>
    <numFmt numFmtId="180" formatCode="dd/mm/yy"/>
    <numFmt numFmtId="181" formatCode="0.000"/>
  </numFmts>
  <fonts count="42">
    <font>
      <sz val="10"/>
      <name val="Arial"/>
      <family val="2"/>
    </font>
    <font>
      <sz val="10"/>
      <name val="Calibri"/>
      <family val="2"/>
    </font>
    <font>
      <b/>
      <sz val="9"/>
      <name val="Times New Roman"/>
      <family val="1"/>
    </font>
    <font>
      <sz val="9"/>
      <color indexed="8"/>
      <name val="Arial"/>
      <family val="2"/>
    </font>
    <font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53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4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177" fontId="0" fillId="0" borderId="0">
      <alignment/>
      <protection/>
    </xf>
    <xf numFmtId="179" fontId="0" fillId="0" borderId="0">
      <alignment/>
      <protection/>
    </xf>
    <xf numFmtId="178" fontId="0" fillId="0" borderId="0">
      <alignment/>
      <protection/>
    </xf>
    <xf numFmtId="176" fontId="0" fillId="0" borderId="0">
      <alignment/>
      <protection/>
    </xf>
    <xf numFmtId="9" fontId="0" fillId="0" borderId="0">
      <alignment/>
      <protection/>
    </xf>
    <xf numFmtId="0" fontId="26" fillId="3" borderId="1" applyNumberFormat="0" applyAlignment="0" applyProtection="0"/>
    <xf numFmtId="0" fontId="27" fillId="0" borderId="2" applyNumberFormat="0" applyFill="0" applyAlignment="0" applyProtection="0"/>
    <xf numFmtId="0" fontId="6" fillId="4" borderId="3" applyNumberFormat="0" applyFont="0" applyAlignment="0" applyProtection="0"/>
    <xf numFmtId="0" fontId="15" fillId="0" borderId="0">
      <alignment vertical="center"/>
      <protection/>
    </xf>
    <xf numFmtId="0" fontId="28" fillId="5" borderId="0" applyNumberFormat="0" applyBorder="0" applyAlignment="0" applyProtection="0"/>
    <xf numFmtId="0" fontId="13" fillId="0" borderId="0">
      <alignment vertical="center"/>
      <protection/>
    </xf>
    <xf numFmtId="0" fontId="25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8" borderId="5" applyNumberFormat="0" applyAlignment="0" applyProtection="0"/>
    <xf numFmtId="0" fontId="28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6" applyNumberFormat="0" applyAlignment="0" applyProtection="0"/>
    <xf numFmtId="0" fontId="25" fillId="12" borderId="0" applyNumberFormat="0" applyBorder="0" applyAlignment="0" applyProtection="0"/>
    <xf numFmtId="0" fontId="37" fillId="11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28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5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/>
    </xf>
    <xf numFmtId="1" fontId="0" fillId="34" borderId="0" xfId="0" applyNumberFormat="1" applyFill="1" applyAlignment="1">
      <alignment/>
    </xf>
    <xf numFmtId="2" fontId="0" fillId="34" borderId="0" xfId="0" applyNumberFormat="1" applyFill="1" applyAlignment="1">
      <alignment/>
    </xf>
    <xf numFmtId="180" fontId="0" fillId="35" borderId="0" xfId="0" applyNumberFormat="1" applyFill="1" applyAlignment="1">
      <alignment/>
    </xf>
    <xf numFmtId="0" fontId="0" fillId="35" borderId="0" xfId="0" applyFill="1" applyAlignment="1">
      <alignment/>
    </xf>
    <xf numFmtId="1" fontId="0" fillId="36" borderId="0" xfId="0" applyNumberFormat="1" applyFill="1" applyAlignment="1">
      <alignment/>
    </xf>
    <xf numFmtId="2" fontId="0" fillId="33" borderId="0" xfId="0" applyNumberFormat="1" applyFill="1" applyAlignment="1">
      <alignment horizontal="right"/>
    </xf>
    <xf numFmtId="1" fontId="0" fillId="34" borderId="0" xfId="0" applyNumberFormat="1" applyFill="1" applyAlignment="1">
      <alignment horizontal="right"/>
    </xf>
    <xf numFmtId="0" fontId="0" fillId="33" borderId="0" xfId="0" applyFill="1" applyAlignment="1">
      <alignment/>
    </xf>
    <xf numFmtId="1" fontId="0" fillId="37" borderId="0" xfId="0" applyNumberFormat="1" applyFill="1" applyAlignment="1">
      <alignment/>
    </xf>
    <xf numFmtId="2" fontId="0" fillId="37" borderId="0" xfId="0" applyNumberFormat="1" applyFill="1" applyAlignment="1">
      <alignment/>
    </xf>
    <xf numFmtId="2" fontId="0" fillId="35" borderId="0" xfId="0" applyNumberFormat="1" applyFill="1" applyAlignment="1">
      <alignment/>
    </xf>
    <xf numFmtId="181" fontId="0" fillId="33" borderId="0" xfId="0" applyNumberFormat="1" applyFill="1" applyAlignment="1">
      <alignment/>
    </xf>
    <xf numFmtId="1" fontId="0" fillId="37" borderId="0" xfId="0" applyNumberFormat="1" applyFill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3" fontId="3" fillId="0" borderId="9" xfId="0" applyNumberFormat="1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49" fontId="0" fillId="0" borderId="0" xfId="0" applyNumberFormat="1" applyAlignment="1">
      <alignment/>
    </xf>
    <xf numFmtId="0" fontId="0" fillId="37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/>
    </xf>
    <xf numFmtId="2" fontId="0" fillId="35" borderId="0" xfId="0" applyNumberFormat="1" applyFill="1" applyAlignment="1">
      <alignment horizontal="right"/>
    </xf>
    <xf numFmtId="2" fontId="0" fillId="37" borderId="0" xfId="0" applyNumberFormat="1" applyFill="1" applyAlignment="1">
      <alignment horizontal="right"/>
    </xf>
    <xf numFmtId="1" fontId="0" fillId="35" borderId="0" xfId="0" applyNumberFormat="1" applyFill="1" applyAlignment="1">
      <alignment/>
    </xf>
    <xf numFmtId="0" fontId="0" fillId="38" borderId="0" xfId="0" applyFill="1" applyAlignment="1">
      <alignment/>
    </xf>
    <xf numFmtId="2" fontId="0" fillId="0" borderId="0" xfId="0" applyNumberFormat="1" applyAlignment="1">
      <alignment horizontal="left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78"/>
  <sheetViews>
    <sheetView tabSelected="1" zoomScale="80" zoomScaleNormal="80" workbookViewId="0" topLeftCell="A19">
      <selection activeCell="B54" sqref="B54"/>
    </sheetView>
  </sheetViews>
  <sheetFormatPr defaultColWidth="12.28125" defaultRowHeight="12.75" customHeight="1" outlineLevelRow="1"/>
  <cols>
    <col min="1" max="1" width="8.7109375" style="1" bestFit="1" customWidth="1"/>
    <col min="2" max="2" width="8.28125" style="9" bestFit="1" customWidth="1"/>
    <col min="3" max="3" width="8.140625" style="27" bestFit="1" customWidth="1"/>
    <col min="4" max="5" width="11.57421875" style="3" bestFit="1" customWidth="1"/>
    <col min="6" max="6" width="11.57421875" style="12" bestFit="1" customWidth="1"/>
    <col min="7" max="7" width="11.57421875" style="28" bestFit="1" customWidth="1"/>
    <col min="8" max="8" width="11.57421875" style="14" bestFit="1" customWidth="1"/>
    <col min="9" max="11" width="11.57421875" style="12" bestFit="1" customWidth="1"/>
    <col min="12" max="12" width="11.57421875" style="29" bestFit="1" customWidth="1"/>
    <col min="13" max="13" width="11.57421875" style="8" bestFit="1" customWidth="1"/>
    <col min="14" max="14" width="11.57421875" style="30" bestFit="1" customWidth="1"/>
    <col min="15" max="15" width="11.57421875" style="0" bestFit="1" customWidth="1"/>
    <col min="16" max="16" width="11.57421875" style="24" bestFit="1" customWidth="1"/>
    <col min="17" max="20" width="11.57421875" style="31" bestFit="1" customWidth="1"/>
    <col min="21" max="249" width="11.57421875" style="0" bestFit="1" customWidth="1"/>
  </cols>
  <sheetData>
    <row r="1" spans="2:21" ht="12.75" outlineLevel="1">
      <c r="B1" s="9" t="s">
        <v>0</v>
      </c>
      <c r="F1" s="12" t="str">
        <f>B1</f>
        <v>BEL20</v>
      </c>
      <c r="P1" s="24" t="s">
        <v>1</v>
      </c>
      <c r="Q1" s="31" t="s">
        <v>2</v>
      </c>
      <c r="R1" s="31" t="s">
        <v>3</v>
      </c>
      <c r="S1" s="31" t="s">
        <v>4</v>
      </c>
      <c r="T1" s="31" t="s">
        <v>5</v>
      </c>
      <c r="U1" s="3"/>
    </row>
    <row r="2" spans="1:21" ht="12.75" outlineLevel="1">
      <c r="A2" s="1" t="s">
        <v>1</v>
      </c>
      <c r="B2" s="9" t="s">
        <v>5</v>
      </c>
      <c r="D2" s="3" t="s">
        <v>6</v>
      </c>
      <c r="F2" s="12" t="s">
        <v>1</v>
      </c>
      <c r="G2" s="28" t="s">
        <v>7</v>
      </c>
      <c r="I2" s="12" t="s">
        <v>8</v>
      </c>
      <c r="J2" s="12" t="s">
        <v>9</v>
      </c>
      <c r="K2" s="12" t="s">
        <v>10</v>
      </c>
      <c r="M2" s="8" t="s">
        <v>11</v>
      </c>
      <c r="N2" s="30" t="s">
        <v>12</v>
      </c>
      <c r="P2" s="24" t="s">
        <v>13</v>
      </c>
      <c r="Q2" s="31" t="s">
        <v>14</v>
      </c>
      <c r="R2" s="31" t="s">
        <v>15</v>
      </c>
      <c r="S2" s="31" t="s">
        <v>16</v>
      </c>
      <c r="T2" s="31" t="s">
        <v>17</v>
      </c>
      <c r="U2" s="3"/>
    </row>
    <row r="3" spans="1:21" ht="12.75" outlineLevel="1">
      <c r="A3" s="1">
        <v>201412</v>
      </c>
      <c r="B3" s="9">
        <v>3285.26</v>
      </c>
      <c r="F3" s="12">
        <f aca="true" t="shared" si="0" ref="F3:F63">A3</f>
        <v>201412</v>
      </c>
      <c r="G3" s="28">
        <f aca="true" t="shared" si="1" ref="G3:G63">$B3</f>
        <v>3285.26</v>
      </c>
      <c r="K3" s="16"/>
      <c r="N3" s="30">
        <v>14</v>
      </c>
      <c r="P3" s="24" t="s">
        <v>18</v>
      </c>
      <c r="Q3" s="31" t="s">
        <v>19</v>
      </c>
      <c r="R3" s="31" t="s">
        <v>20</v>
      </c>
      <c r="S3" s="31" t="s">
        <v>21</v>
      </c>
      <c r="T3" s="31" t="s">
        <v>22</v>
      </c>
      <c r="U3" s="3"/>
    </row>
    <row r="4" spans="1:21" ht="12.75" outlineLevel="1">
      <c r="A4" s="1">
        <v>201501</v>
      </c>
      <c r="B4" s="9">
        <v>3530.3100000000004</v>
      </c>
      <c r="D4" s="3">
        <f aca="true" t="shared" si="2" ref="D4:D63">100*($B4-$B3)/$B4</f>
        <v>6.9413167682158265</v>
      </c>
      <c r="F4" s="12">
        <f t="shared" si="0"/>
        <v>201501</v>
      </c>
      <c r="G4" s="28">
        <f t="shared" si="1"/>
        <v>3530.3100000000004</v>
      </c>
      <c r="K4" s="16"/>
      <c r="N4" s="30">
        <v>16</v>
      </c>
      <c r="P4" s="24" t="s">
        <v>23</v>
      </c>
      <c r="Q4" s="31" t="s">
        <v>24</v>
      </c>
      <c r="R4" s="31" t="s">
        <v>25</v>
      </c>
      <c r="S4" s="31" t="s">
        <v>26</v>
      </c>
      <c r="T4" s="31" t="s">
        <v>27</v>
      </c>
      <c r="U4" s="3"/>
    </row>
    <row r="5" spans="1:21" ht="12.75" outlineLevel="1">
      <c r="A5" s="1">
        <v>201502</v>
      </c>
      <c r="B5" s="9">
        <v>3714.44</v>
      </c>
      <c r="D5" s="3">
        <f t="shared" si="2"/>
        <v>4.957140241866867</v>
      </c>
      <c r="F5" s="12">
        <f t="shared" si="0"/>
        <v>201502</v>
      </c>
      <c r="G5" s="28">
        <f t="shared" si="1"/>
        <v>3714.44</v>
      </c>
      <c r="K5" s="16"/>
      <c r="M5" s="8">
        <f>100*AVERAGE($D3:$D5)/STDEVA($D3:$D5)</f>
        <v>424.0287860358648</v>
      </c>
      <c r="N5" s="30">
        <v>16</v>
      </c>
      <c r="P5" s="24" t="s">
        <v>28</v>
      </c>
      <c r="Q5" s="31" t="s">
        <v>29</v>
      </c>
      <c r="R5" s="31" t="s">
        <v>30</v>
      </c>
      <c r="S5" s="31" t="s">
        <v>31</v>
      </c>
      <c r="T5" s="31" t="s">
        <v>32</v>
      </c>
      <c r="U5" s="3"/>
    </row>
    <row r="6" spans="1:21" ht="12.75" outlineLevel="1">
      <c r="A6" s="1">
        <v>201503</v>
      </c>
      <c r="B6" s="9">
        <v>3725.82</v>
      </c>
      <c r="D6" s="3">
        <f t="shared" si="2"/>
        <v>0.30543611876043686</v>
      </c>
      <c r="F6" s="12">
        <f t="shared" si="0"/>
        <v>201503</v>
      </c>
      <c r="G6" s="28">
        <f t="shared" si="1"/>
        <v>3725.82</v>
      </c>
      <c r="K6" s="16"/>
      <c r="M6" s="8">
        <f>100*AVERAGE($D3:$D6)/STDEVA($D3:$D6)</f>
        <v>119.43077870114006</v>
      </c>
      <c r="N6" s="30">
        <v>16</v>
      </c>
      <c r="P6" s="24" t="s">
        <v>33</v>
      </c>
      <c r="Q6" s="31" t="s">
        <v>34</v>
      </c>
      <c r="R6" s="31" t="s">
        <v>35</v>
      </c>
      <c r="S6" s="31" t="s">
        <v>36</v>
      </c>
      <c r="T6" s="31" t="s">
        <v>37</v>
      </c>
      <c r="U6" s="3"/>
    </row>
    <row r="7" spans="1:21" ht="12.75" outlineLevel="1">
      <c r="A7" s="1">
        <v>201504</v>
      </c>
      <c r="B7" s="9">
        <v>3674.18</v>
      </c>
      <c r="D7" s="3">
        <f t="shared" si="2"/>
        <v>-1.405483672547353</v>
      </c>
      <c r="F7" s="12">
        <f t="shared" si="0"/>
        <v>201504</v>
      </c>
      <c r="G7" s="28">
        <f t="shared" si="1"/>
        <v>3674.18</v>
      </c>
      <c r="K7" s="16"/>
      <c r="M7" s="8">
        <f>100*AVERAGE($D3:$D7)/STDEVA($D3:$D7)</f>
        <v>69.1884493320281</v>
      </c>
      <c r="N7" s="30">
        <v>17</v>
      </c>
      <c r="P7" s="24" t="s">
        <v>38</v>
      </c>
      <c r="Q7" s="31" t="s">
        <v>39</v>
      </c>
      <c r="R7" s="31" t="s">
        <v>40</v>
      </c>
      <c r="S7" s="31" t="s">
        <v>41</v>
      </c>
      <c r="T7" s="31" t="s">
        <v>42</v>
      </c>
      <c r="U7" s="3"/>
    </row>
    <row r="8" spans="1:21" ht="12.75" outlineLevel="1">
      <c r="A8" s="1">
        <v>201505</v>
      </c>
      <c r="B8" s="9">
        <v>3708.66</v>
      </c>
      <c r="D8" s="3">
        <f t="shared" si="2"/>
        <v>0.9297158542438514</v>
      </c>
      <c r="F8" s="12">
        <f t="shared" si="0"/>
        <v>201505</v>
      </c>
      <c r="G8" s="28">
        <f t="shared" si="1"/>
        <v>3708.66</v>
      </c>
      <c r="K8" s="16"/>
      <c r="M8" s="8">
        <f>100*AVERAGE($D3:$D8)/STDEVA($D3:$D8)</f>
        <v>67.58689437391818</v>
      </c>
      <c r="N8" s="30">
        <v>15</v>
      </c>
      <c r="P8" s="24" t="s">
        <v>43</v>
      </c>
      <c r="Q8" s="31" t="s">
        <v>44</v>
      </c>
      <c r="R8" s="31" t="s">
        <v>45</v>
      </c>
      <c r="S8" s="31" t="s">
        <v>46</v>
      </c>
      <c r="T8" s="31" t="s">
        <v>47</v>
      </c>
      <c r="U8" s="3"/>
    </row>
    <row r="9" spans="1:21" ht="12.75" outlineLevel="1">
      <c r="A9" s="1">
        <v>201506</v>
      </c>
      <c r="B9" s="9">
        <v>3574.7</v>
      </c>
      <c r="D9" s="3">
        <f t="shared" si="2"/>
        <v>-3.747447338238175</v>
      </c>
      <c r="F9" s="12">
        <f t="shared" si="0"/>
        <v>201506</v>
      </c>
      <c r="G9" s="28">
        <f t="shared" si="1"/>
        <v>3574.7</v>
      </c>
      <c r="K9" s="16"/>
      <c r="M9" s="8">
        <f>100*AVERAGE($D3:$D9)/STDEVA($D3:$D9)</f>
        <v>33.438015222441315</v>
      </c>
      <c r="N9" s="30">
        <v>13</v>
      </c>
      <c r="P9" s="24" t="s">
        <v>48</v>
      </c>
      <c r="Q9" s="31" t="s">
        <v>49</v>
      </c>
      <c r="R9" s="31" t="s">
        <v>50</v>
      </c>
      <c r="S9" s="31" t="s">
        <v>51</v>
      </c>
      <c r="T9" s="31" t="s">
        <v>52</v>
      </c>
      <c r="U9" s="3"/>
    </row>
    <row r="10" spans="1:21" ht="12.75" outlineLevel="1">
      <c r="A10" s="1">
        <v>201507</v>
      </c>
      <c r="B10" s="9">
        <v>3762.64</v>
      </c>
      <c r="D10" s="3">
        <f t="shared" si="2"/>
        <v>4.994897199838413</v>
      </c>
      <c r="F10" s="12">
        <f t="shared" si="0"/>
        <v>201507</v>
      </c>
      <c r="G10" s="28">
        <f t="shared" si="1"/>
        <v>3762.64</v>
      </c>
      <c r="K10" s="16"/>
      <c r="M10" s="8">
        <f>100*AVERAGE($D3:$D10)/STDEVA($D3:$D10)</f>
        <v>47.69493697154052</v>
      </c>
      <c r="N10" s="30">
        <v>15</v>
      </c>
      <c r="P10" s="24" t="s">
        <v>53</v>
      </c>
      <c r="Q10" s="31" t="s">
        <v>54</v>
      </c>
      <c r="R10" s="31" t="s">
        <v>55</v>
      </c>
      <c r="S10" s="31" t="s">
        <v>56</v>
      </c>
      <c r="T10" s="31" t="s">
        <v>57</v>
      </c>
      <c r="U10" s="3"/>
    </row>
    <row r="11" spans="1:21" ht="12.75" outlineLevel="1">
      <c r="A11" s="1">
        <v>201508</v>
      </c>
      <c r="B11" s="9">
        <v>3463.12</v>
      </c>
      <c r="D11" s="3">
        <f t="shared" si="2"/>
        <v>-8.648848437247338</v>
      </c>
      <c r="F11" s="12">
        <f t="shared" si="0"/>
        <v>201508</v>
      </c>
      <c r="G11" s="28">
        <f t="shared" si="1"/>
        <v>3463.12</v>
      </c>
      <c r="K11" s="16"/>
      <c r="M11" s="8">
        <f>100*AVERAGE($D3:$D11)/STDEVA($D3:$D11)</f>
        <v>10.459999598476024</v>
      </c>
      <c r="N11" s="30">
        <v>11</v>
      </c>
      <c r="P11" s="24" t="s">
        <v>58</v>
      </c>
      <c r="Q11" s="31" t="s">
        <v>59</v>
      </c>
      <c r="R11" s="31" t="s">
        <v>60</v>
      </c>
      <c r="S11" s="31" t="s">
        <v>61</v>
      </c>
      <c r="T11" s="31" t="s">
        <v>62</v>
      </c>
      <c r="U11" s="3"/>
    </row>
    <row r="12" spans="1:21" ht="12.75" outlineLevel="1">
      <c r="A12" s="1">
        <v>201509</v>
      </c>
      <c r="B12" s="9">
        <v>3296.76</v>
      </c>
      <c r="D12" s="3">
        <f t="shared" si="2"/>
        <v>-5.046166539268848</v>
      </c>
      <c r="F12" s="12">
        <f t="shared" si="0"/>
        <v>201509</v>
      </c>
      <c r="G12" s="28">
        <f t="shared" si="1"/>
        <v>3296.76</v>
      </c>
      <c r="K12" s="16"/>
      <c r="M12" s="8">
        <f>100*AVERAGE($D3:$D12)/STDEVA($D3:$D12)</f>
        <v>-1.5423731617123562</v>
      </c>
      <c r="N12" s="30">
        <v>12</v>
      </c>
      <c r="P12" s="24">
        <v>2017</v>
      </c>
      <c r="Q12" s="31" t="s">
        <v>63</v>
      </c>
      <c r="R12" s="31" t="s">
        <v>64</v>
      </c>
      <c r="S12" s="31" t="s">
        <v>65</v>
      </c>
      <c r="T12" s="31" t="s">
        <v>66</v>
      </c>
      <c r="U12" s="3"/>
    </row>
    <row r="13" spans="1:21" ht="12.75" outlineLevel="1">
      <c r="A13" s="1">
        <v>201510</v>
      </c>
      <c r="B13" s="9">
        <v>3600.2</v>
      </c>
      <c r="D13" s="3">
        <f t="shared" si="2"/>
        <v>8.428420643297583</v>
      </c>
      <c r="F13" s="12">
        <f t="shared" si="0"/>
        <v>201510</v>
      </c>
      <c r="G13" s="28">
        <f t="shared" si="1"/>
        <v>3600.2</v>
      </c>
      <c r="K13" s="16"/>
      <c r="M13" s="8">
        <f>100*AVERAGE($D3:$D13)/STDEVA($D3:$D13)</f>
        <v>13.8199469077952</v>
      </c>
      <c r="N13" s="30">
        <v>15</v>
      </c>
      <c r="P13" s="24">
        <v>2018</v>
      </c>
      <c r="Q13" s="31" t="s">
        <v>67</v>
      </c>
      <c r="R13" s="31" t="s">
        <v>68</v>
      </c>
      <c r="S13" s="31" t="s">
        <v>69</v>
      </c>
      <c r="T13" s="31" t="s">
        <v>70</v>
      </c>
      <c r="U13" s="3"/>
    </row>
    <row r="14" spans="1:21" ht="12.75" outlineLevel="1">
      <c r="A14" s="1">
        <v>201511</v>
      </c>
      <c r="B14" s="9">
        <v>3760.8900000000003</v>
      </c>
      <c r="D14" s="3">
        <f t="shared" si="2"/>
        <v>4.272658865321786</v>
      </c>
      <c r="F14" s="12">
        <f t="shared" si="0"/>
        <v>201511</v>
      </c>
      <c r="G14" s="28">
        <f t="shared" si="1"/>
        <v>3760.8900000000003</v>
      </c>
      <c r="K14" s="16"/>
      <c r="M14" s="8">
        <f aca="true" t="shared" si="3" ref="M14:M63">100*AVERAGE($D3:$D14)/STDEVA($D3:$D14)</f>
        <v>20.1853094226621</v>
      </c>
      <c r="N14" s="30">
        <v>14</v>
      </c>
      <c r="P14" s="24">
        <v>2019</v>
      </c>
      <c r="Q14" s="31" t="s">
        <v>71</v>
      </c>
      <c r="U14" s="3"/>
    </row>
    <row r="15" spans="1:21" ht="12.75" outlineLevel="1">
      <c r="A15" s="1">
        <v>201512</v>
      </c>
      <c r="B15" s="9">
        <v>3700.3</v>
      </c>
      <c r="D15" s="3">
        <f t="shared" si="2"/>
        <v>-1.637434802583578</v>
      </c>
      <c r="F15" s="12">
        <f t="shared" si="0"/>
        <v>201512</v>
      </c>
      <c r="G15" s="28">
        <f t="shared" si="1"/>
        <v>3700.3</v>
      </c>
      <c r="I15" s="12">
        <f aca="true" t="shared" si="4" ref="I15:I63">100-100*($B15-$B3)/$B15</f>
        <v>88.78361213955625</v>
      </c>
      <c r="J15" s="12">
        <f aca="true" t="shared" si="5" ref="J15:J63">100*AVERAGE($B4:$B15)/$B15</f>
        <v>97.99209973966073</v>
      </c>
      <c r="K15" s="16">
        <v>100</v>
      </c>
      <c r="M15" s="8">
        <f t="shared" si="3"/>
        <v>16.56152645071497</v>
      </c>
      <c r="N15" s="30">
        <v>15</v>
      </c>
      <c r="U15" s="3"/>
    </row>
    <row r="16" spans="1:21" ht="12.75" outlineLevel="1">
      <c r="A16" s="1">
        <v>201601</v>
      </c>
      <c r="B16" s="9">
        <v>3486.22</v>
      </c>
      <c r="D16" s="3">
        <f t="shared" si="2"/>
        <v>-6.1407484323995725</v>
      </c>
      <c r="F16" s="12">
        <f t="shared" si="0"/>
        <v>201601</v>
      </c>
      <c r="G16" s="28">
        <f t="shared" si="1"/>
        <v>3486.22</v>
      </c>
      <c r="I16" s="12">
        <f t="shared" si="4"/>
        <v>101.26469356495002</v>
      </c>
      <c r="J16" s="12">
        <f t="shared" si="5"/>
        <v>103.90415693788691</v>
      </c>
      <c r="K16" s="16">
        <v>100</v>
      </c>
      <c r="M16" s="8">
        <f t="shared" si="3"/>
        <v>-4.399562620524759</v>
      </c>
      <c r="N16" s="30">
        <v>10</v>
      </c>
      <c r="U16" s="3"/>
    </row>
    <row r="17" spans="1:21" ht="12.75" outlineLevel="1">
      <c r="A17" s="1">
        <v>201602</v>
      </c>
      <c r="B17" s="9">
        <v>3371.82</v>
      </c>
      <c r="D17" s="3">
        <f t="shared" si="2"/>
        <v>-3.3928264260844183</v>
      </c>
      <c r="F17" s="12">
        <f t="shared" si="0"/>
        <v>201602</v>
      </c>
      <c r="G17" s="28">
        <f t="shared" si="1"/>
        <v>3371.82</v>
      </c>
      <c r="I17" s="12">
        <f t="shared" si="4"/>
        <v>110.16127788553362</v>
      </c>
      <c r="J17" s="12">
        <f t="shared" si="5"/>
        <v>106.58267147514793</v>
      </c>
      <c r="K17" s="16">
        <v>100</v>
      </c>
      <c r="M17" s="8">
        <f t="shared" si="3"/>
        <v>-18.542459806275744</v>
      </c>
      <c r="N17" s="30">
        <v>7</v>
      </c>
      <c r="U17" s="3"/>
    </row>
    <row r="18" spans="1:21" ht="12.75" outlineLevel="1">
      <c r="A18" s="1">
        <v>201603</v>
      </c>
      <c r="B18" s="9">
        <v>3373.04</v>
      </c>
      <c r="D18" s="3">
        <f t="shared" si="2"/>
        <v>0.03616915304887579</v>
      </c>
      <c r="F18" s="12">
        <f t="shared" si="0"/>
        <v>201603</v>
      </c>
      <c r="G18" s="28">
        <f t="shared" si="1"/>
        <v>3373.04</v>
      </c>
      <c r="I18" s="12">
        <f t="shared" si="4"/>
        <v>110.4588146004791</v>
      </c>
      <c r="J18" s="12">
        <f t="shared" si="5"/>
        <v>105.67255354220525</v>
      </c>
      <c r="K18" s="16">
        <v>100</v>
      </c>
      <c r="M18" s="8">
        <f t="shared" si="3"/>
        <v>-19.01350398023001</v>
      </c>
      <c r="N18" s="30">
        <v>8</v>
      </c>
      <c r="U18" s="3"/>
    </row>
    <row r="19" spans="1:21" ht="12.75" outlineLevel="1">
      <c r="A19" s="1">
        <v>201604</v>
      </c>
      <c r="B19" s="9">
        <v>3409.3700000000003</v>
      </c>
      <c r="D19" s="3">
        <f t="shared" si="2"/>
        <v>1.0655927634724416</v>
      </c>
      <c r="F19" s="12">
        <f t="shared" si="0"/>
        <v>201604</v>
      </c>
      <c r="G19" s="28">
        <f t="shared" si="1"/>
        <v>3409.3700000000003</v>
      </c>
      <c r="I19" s="12">
        <f t="shared" si="4"/>
        <v>107.76712413143775</v>
      </c>
      <c r="J19" s="12">
        <f t="shared" si="5"/>
        <v>103.89925411439648</v>
      </c>
      <c r="K19" s="16">
        <v>100</v>
      </c>
      <c r="M19" s="8">
        <f t="shared" si="3"/>
        <v>-14.786525491430588</v>
      </c>
      <c r="N19" s="30">
        <v>6</v>
      </c>
      <c r="U19" s="3"/>
    </row>
    <row r="20" spans="1:21" ht="12.75" outlineLevel="1">
      <c r="A20" s="1">
        <v>201605</v>
      </c>
      <c r="B20" s="9">
        <v>3514.06</v>
      </c>
      <c r="D20" s="3">
        <f t="shared" si="2"/>
        <v>2.97917508522904</v>
      </c>
      <c r="F20" s="12">
        <f t="shared" si="0"/>
        <v>201605</v>
      </c>
      <c r="G20" s="28">
        <f t="shared" si="1"/>
        <v>3514.06</v>
      </c>
      <c r="I20" s="12">
        <f t="shared" si="4"/>
        <v>105.53775405086994</v>
      </c>
      <c r="J20" s="12">
        <f t="shared" si="5"/>
        <v>100.3424339178424</v>
      </c>
      <c r="K20" s="16">
        <v>100</v>
      </c>
      <c r="M20" s="8">
        <f t="shared" si="3"/>
        <v>-11.161852590841983</v>
      </c>
      <c r="N20" s="30">
        <v>6</v>
      </c>
      <c r="U20" s="3"/>
    </row>
    <row r="21" spans="1:21" ht="12.75" outlineLevel="1">
      <c r="A21" s="1">
        <v>201606</v>
      </c>
      <c r="B21" s="9">
        <v>3345.63</v>
      </c>
      <c r="D21" s="3">
        <f t="shared" si="2"/>
        <v>-5.034328362670106</v>
      </c>
      <c r="F21" s="12">
        <f t="shared" si="0"/>
        <v>201606</v>
      </c>
      <c r="G21" s="28">
        <f t="shared" si="1"/>
        <v>3345.63</v>
      </c>
      <c r="I21" s="12">
        <f t="shared" si="4"/>
        <v>106.8468419998625</v>
      </c>
      <c r="J21" s="12">
        <f t="shared" si="5"/>
        <v>104.82343136170665</v>
      </c>
      <c r="K21" s="16">
        <v>100</v>
      </c>
      <c r="M21" s="8">
        <f t="shared" si="3"/>
        <v>-13.044054679426578</v>
      </c>
      <c r="N21" s="30">
        <v>9</v>
      </c>
      <c r="U21" s="3"/>
    </row>
    <row r="22" spans="1:21" ht="12.75" outlineLevel="1">
      <c r="A22" s="1">
        <v>201607</v>
      </c>
      <c r="B22" s="9">
        <v>3464.84</v>
      </c>
      <c r="D22" s="3">
        <f t="shared" si="2"/>
        <v>3.4405629119959373</v>
      </c>
      <c r="F22" s="12">
        <f t="shared" si="0"/>
        <v>201607</v>
      </c>
      <c r="G22" s="28">
        <f t="shared" si="1"/>
        <v>3464.84</v>
      </c>
      <c r="I22" s="12">
        <f t="shared" si="4"/>
        <v>108.59491347363803</v>
      </c>
      <c r="J22" s="12">
        <f t="shared" si="5"/>
        <v>100.50067246972442</v>
      </c>
      <c r="K22" s="16">
        <v>100</v>
      </c>
      <c r="M22" s="8">
        <f t="shared" si="3"/>
        <v>-15.960729090087174</v>
      </c>
      <c r="N22" s="30">
        <v>8</v>
      </c>
      <c r="U22" s="3"/>
    </row>
    <row r="23" spans="1:21" ht="12.75" outlineLevel="1">
      <c r="A23" s="1">
        <v>201608</v>
      </c>
      <c r="B23" s="9">
        <v>3553.3700000000003</v>
      </c>
      <c r="D23" s="3">
        <f t="shared" si="2"/>
        <v>2.4914377056146755</v>
      </c>
      <c r="F23" s="12">
        <f t="shared" si="0"/>
        <v>201608</v>
      </c>
      <c r="G23" s="28">
        <f t="shared" si="1"/>
        <v>3553.3700000000003</v>
      </c>
      <c r="I23" s="12">
        <f t="shared" si="4"/>
        <v>97.46015754058821</v>
      </c>
      <c r="J23" s="12">
        <f t="shared" si="5"/>
        <v>98.20841435970173</v>
      </c>
      <c r="K23" s="16">
        <v>100</v>
      </c>
      <c r="M23" s="8">
        <f t="shared" si="3"/>
        <v>2.725961343973557</v>
      </c>
      <c r="N23" s="30">
        <v>11</v>
      </c>
      <c r="U23" s="3"/>
    </row>
    <row r="24" spans="1:21" ht="12.75" outlineLevel="1">
      <c r="A24" s="1">
        <v>201609</v>
      </c>
      <c r="B24" s="9">
        <v>3555.92</v>
      </c>
      <c r="D24" s="3">
        <f t="shared" si="2"/>
        <v>0.07171139958153522</v>
      </c>
      <c r="F24" s="12">
        <f t="shared" si="0"/>
        <v>201609</v>
      </c>
      <c r="G24" s="28">
        <f t="shared" si="1"/>
        <v>3555.92</v>
      </c>
      <c r="I24" s="12">
        <f t="shared" si="4"/>
        <v>92.7118720331166</v>
      </c>
      <c r="J24" s="12">
        <f t="shared" si="5"/>
        <v>98.74533172849783</v>
      </c>
      <c r="K24" s="16">
        <v>100</v>
      </c>
      <c r="M24" s="8">
        <f t="shared" si="3"/>
        <v>13.160054720845384</v>
      </c>
      <c r="N24" s="30">
        <v>11</v>
      </c>
      <c r="U24" s="3"/>
    </row>
    <row r="25" spans="1:21" ht="12.75" outlineLevel="1">
      <c r="A25" s="1">
        <v>201610</v>
      </c>
      <c r="B25" s="9">
        <v>3540.45</v>
      </c>
      <c r="D25" s="3">
        <f t="shared" si="2"/>
        <v>-0.43695010521262145</v>
      </c>
      <c r="F25" s="12">
        <f t="shared" si="0"/>
        <v>201610</v>
      </c>
      <c r="G25" s="28">
        <f t="shared" si="1"/>
        <v>3540.45</v>
      </c>
      <c r="I25" s="12">
        <f t="shared" si="4"/>
        <v>101.68763857701704</v>
      </c>
      <c r="J25" s="12">
        <f t="shared" si="5"/>
        <v>99.0361630112933</v>
      </c>
      <c r="K25" s="16">
        <v>100</v>
      </c>
      <c r="M25" s="8">
        <f t="shared" si="3"/>
        <v>-5.686983732854397</v>
      </c>
      <c r="N25" s="30">
        <v>9</v>
      </c>
      <c r="U25" s="3"/>
    </row>
    <row r="26" spans="1:21" ht="12.75" outlineLevel="1">
      <c r="A26" s="1">
        <v>201611</v>
      </c>
      <c r="B26" s="9">
        <v>3478.63</v>
      </c>
      <c r="D26" s="3">
        <f t="shared" si="2"/>
        <v>-1.777136401399393</v>
      </c>
      <c r="F26" s="12">
        <f t="shared" si="0"/>
        <v>201611</v>
      </c>
      <c r="G26" s="28">
        <f t="shared" si="1"/>
        <v>3478.63</v>
      </c>
      <c r="I26" s="12">
        <f t="shared" si="4"/>
        <v>108.11411388966347</v>
      </c>
      <c r="J26" s="12">
        <f t="shared" si="5"/>
        <v>100.11999455724427</v>
      </c>
      <c r="K26" s="16">
        <v>100</v>
      </c>
      <c r="M26" s="8">
        <f t="shared" si="3"/>
        <v>-22.712707617608</v>
      </c>
      <c r="N26" s="30">
        <v>6</v>
      </c>
      <c r="U26" s="3"/>
    </row>
    <row r="27" spans="1:21" ht="12.75" outlineLevel="1">
      <c r="A27" s="1">
        <v>201612</v>
      </c>
      <c r="B27" s="9">
        <v>3606.36</v>
      </c>
      <c r="D27" s="3">
        <f t="shared" si="2"/>
        <v>3.5417983784203466</v>
      </c>
      <c r="F27" s="12">
        <f t="shared" si="0"/>
        <v>201612</v>
      </c>
      <c r="G27" s="28">
        <f t="shared" si="1"/>
        <v>3606.36</v>
      </c>
      <c r="I27" s="12">
        <f t="shared" si="4"/>
        <v>102.60484255592897</v>
      </c>
      <c r="J27" s="12">
        <f t="shared" si="5"/>
        <v>96.35687600054717</v>
      </c>
      <c r="K27" s="16">
        <v>100</v>
      </c>
      <c r="M27" s="8">
        <f t="shared" si="3"/>
        <v>-8.03930754174692</v>
      </c>
      <c r="N27" s="30">
        <v>9</v>
      </c>
      <c r="U27" s="3"/>
    </row>
    <row r="28" spans="1:21" ht="12.75" outlineLevel="1">
      <c r="A28" s="1">
        <v>201701</v>
      </c>
      <c r="B28" s="9">
        <v>3542.27</v>
      </c>
      <c r="D28" s="3">
        <f t="shared" si="2"/>
        <v>-1.8092917818235241</v>
      </c>
      <c r="F28" s="12">
        <f t="shared" si="0"/>
        <v>201701</v>
      </c>
      <c r="G28" s="28">
        <f t="shared" si="1"/>
        <v>3542.27</v>
      </c>
      <c r="I28" s="12">
        <f t="shared" si="4"/>
        <v>98.41768131734734</v>
      </c>
      <c r="J28" s="12">
        <f t="shared" si="5"/>
        <v>98.23211292946802</v>
      </c>
      <c r="K28" s="16">
        <v>100</v>
      </c>
      <c r="M28" s="8">
        <f t="shared" si="3"/>
        <v>3.5467415972698504</v>
      </c>
      <c r="N28" s="30">
        <v>13</v>
      </c>
      <c r="U28" s="3"/>
    </row>
    <row r="29" spans="1:21" ht="12.75" outlineLevel="1">
      <c r="A29" s="1">
        <v>201702</v>
      </c>
      <c r="B29" s="9">
        <v>3584.13</v>
      </c>
      <c r="D29" s="3">
        <f t="shared" si="2"/>
        <v>1.167926386598704</v>
      </c>
      <c r="F29" s="12">
        <f t="shared" si="0"/>
        <v>201702</v>
      </c>
      <c r="G29" s="28">
        <f t="shared" si="1"/>
        <v>3584.13</v>
      </c>
      <c r="I29" s="12">
        <f t="shared" si="4"/>
        <v>94.07638673820425</v>
      </c>
      <c r="J29" s="12">
        <f t="shared" si="5"/>
        <v>97.57846860093429</v>
      </c>
      <c r="K29" s="16">
        <v>100</v>
      </c>
      <c r="M29" s="8">
        <f t="shared" si="3"/>
        <v>18.790973273925708</v>
      </c>
      <c r="N29" s="30">
        <v>14</v>
      </c>
      <c r="U29" s="3"/>
    </row>
    <row r="30" spans="1:21" ht="12.75" outlineLevel="1">
      <c r="A30" s="1">
        <v>201703</v>
      </c>
      <c r="B30" s="9">
        <v>3817.02</v>
      </c>
      <c r="D30" s="3">
        <f t="shared" si="2"/>
        <v>6.10135655563764</v>
      </c>
      <c r="F30" s="12">
        <f t="shared" si="0"/>
        <v>201703</v>
      </c>
      <c r="G30" s="28">
        <f t="shared" si="1"/>
        <v>3817.02</v>
      </c>
      <c r="I30" s="12">
        <f t="shared" si="4"/>
        <v>88.36841305521061</v>
      </c>
      <c r="J30" s="12">
        <f t="shared" si="5"/>
        <v>92.59415722212614</v>
      </c>
      <c r="K30" s="16">
        <v>100</v>
      </c>
      <c r="M30" s="8">
        <f t="shared" si="3"/>
        <v>32.69126690314933</v>
      </c>
      <c r="N30" s="30">
        <v>14</v>
      </c>
      <c r="U30" s="3"/>
    </row>
    <row r="31" spans="1:21" ht="12.75" outlineLevel="1">
      <c r="A31" s="1">
        <v>201704</v>
      </c>
      <c r="B31" s="9">
        <v>3875.53</v>
      </c>
      <c r="D31" s="3">
        <f t="shared" si="2"/>
        <v>1.5097289919056287</v>
      </c>
      <c r="F31" s="12">
        <f t="shared" si="0"/>
        <v>201704</v>
      </c>
      <c r="G31" s="28">
        <f t="shared" si="1"/>
        <v>3875.53</v>
      </c>
      <c r="I31" s="12">
        <f t="shared" si="4"/>
        <v>87.97170967583789</v>
      </c>
      <c r="J31" s="12">
        <f t="shared" si="5"/>
        <v>92.19859391274655</v>
      </c>
      <c r="K31" s="16">
        <v>100</v>
      </c>
      <c r="M31" s="8">
        <f t="shared" si="3"/>
        <v>33.878381631341256</v>
      </c>
      <c r="N31" s="30">
        <v>15</v>
      </c>
      <c r="U31" s="3"/>
    </row>
    <row r="32" spans="1:21" ht="12.75" outlineLevel="1">
      <c r="A32" s="1">
        <v>201705</v>
      </c>
      <c r="B32" s="9">
        <v>3888.32</v>
      </c>
      <c r="D32" s="3">
        <f t="shared" si="2"/>
        <v>0.3289338326063689</v>
      </c>
      <c r="F32" s="12">
        <f t="shared" si="0"/>
        <v>201705</v>
      </c>
      <c r="G32" s="28">
        <f t="shared" si="1"/>
        <v>3888.32</v>
      </c>
      <c r="I32" s="12">
        <f t="shared" si="4"/>
        <v>90.37476339395934</v>
      </c>
      <c r="J32" s="12">
        <f t="shared" si="5"/>
        <v>92.69742459468357</v>
      </c>
      <c r="K32" s="16">
        <v>100</v>
      </c>
      <c r="M32" s="8">
        <f t="shared" si="3"/>
        <v>27.087016154575224</v>
      </c>
      <c r="N32" s="30">
        <v>13</v>
      </c>
      <c r="U32" s="3"/>
    </row>
    <row r="33" spans="1:21" ht="12.75" outlineLevel="1">
      <c r="A33" s="1">
        <v>201706</v>
      </c>
      <c r="B33" s="9">
        <v>3793.62</v>
      </c>
      <c r="D33" s="3">
        <f t="shared" si="2"/>
        <v>-2.4962964134520664</v>
      </c>
      <c r="F33" s="12">
        <f t="shared" si="0"/>
        <v>201706</v>
      </c>
      <c r="G33" s="28">
        <f t="shared" si="1"/>
        <v>3793.62</v>
      </c>
      <c r="I33" s="12">
        <f t="shared" si="4"/>
        <v>88.1909627216221</v>
      </c>
      <c r="J33" s="12">
        <f t="shared" si="5"/>
        <v>95.99551352006792</v>
      </c>
      <c r="K33" s="16">
        <v>100</v>
      </c>
      <c r="M33" s="8">
        <f t="shared" si="3"/>
        <v>39.47942204912578</v>
      </c>
      <c r="N33" s="30">
        <v>15</v>
      </c>
      <c r="U33" s="3"/>
    </row>
    <row r="34" spans="1:21" ht="12.75" outlineLevel="1">
      <c r="A34" s="1">
        <v>201707</v>
      </c>
      <c r="B34" s="9">
        <v>3942.46</v>
      </c>
      <c r="D34" s="3">
        <f t="shared" si="2"/>
        <v>3.7753078027424536</v>
      </c>
      <c r="F34" s="12">
        <f t="shared" si="0"/>
        <v>201707</v>
      </c>
      <c r="G34" s="28">
        <f t="shared" si="1"/>
        <v>3942.46</v>
      </c>
      <c r="I34" s="12">
        <f t="shared" si="4"/>
        <v>87.88522901944472</v>
      </c>
      <c r="J34" s="12">
        <f t="shared" si="5"/>
        <v>93.38095165624172</v>
      </c>
      <c r="K34" s="16">
        <v>100</v>
      </c>
      <c r="M34" s="8">
        <f t="shared" si="3"/>
        <v>40.09104611486451</v>
      </c>
      <c r="N34" s="30">
        <v>12</v>
      </c>
      <c r="U34" s="3"/>
    </row>
    <row r="35" spans="1:21" ht="12.75" outlineLevel="1">
      <c r="A35" s="1">
        <v>201708</v>
      </c>
      <c r="B35" s="9">
        <v>3887.55</v>
      </c>
      <c r="D35" s="3">
        <f t="shared" si="2"/>
        <v>-1.412457717585622</v>
      </c>
      <c r="F35" s="12">
        <f t="shared" si="0"/>
        <v>201708</v>
      </c>
      <c r="G35" s="28">
        <f t="shared" si="1"/>
        <v>3887.55</v>
      </c>
      <c r="I35" s="12">
        <f t="shared" si="4"/>
        <v>91.40384046507441</v>
      </c>
      <c r="J35" s="12">
        <f t="shared" si="5"/>
        <v>95.41626474257568</v>
      </c>
      <c r="K35" s="16">
        <v>100</v>
      </c>
      <c r="M35" s="8">
        <f t="shared" si="3"/>
        <v>27.06106272251744</v>
      </c>
      <c r="N35" s="30">
        <v>13</v>
      </c>
      <c r="U35" s="3"/>
    </row>
    <row r="36" spans="1:21" ht="12.75" outlineLevel="1">
      <c r="A36" s="1">
        <v>201709</v>
      </c>
      <c r="B36" s="9">
        <v>4017.75</v>
      </c>
      <c r="D36" s="3">
        <f t="shared" si="2"/>
        <v>3.2406197498599916</v>
      </c>
      <c r="F36" s="12">
        <f t="shared" si="0"/>
        <v>201709</v>
      </c>
      <c r="G36" s="28">
        <f t="shared" si="1"/>
        <v>4017.75</v>
      </c>
      <c r="I36" s="12">
        <f t="shared" si="4"/>
        <v>88.50525791798893</v>
      </c>
      <c r="J36" s="12">
        <f t="shared" si="5"/>
        <v>93.28208159624998</v>
      </c>
      <c r="K36" s="16">
        <v>100</v>
      </c>
      <c r="M36" s="8">
        <f t="shared" si="3"/>
        <v>35.88868375479889</v>
      </c>
      <c r="N36" s="30">
        <v>15</v>
      </c>
      <c r="U36" s="3"/>
    </row>
    <row r="37" spans="1:21" ht="12.75" outlineLevel="1">
      <c r="A37" s="1">
        <v>201710</v>
      </c>
      <c r="B37" s="9">
        <v>4096.38</v>
      </c>
      <c r="D37" s="3">
        <f t="shared" si="2"/>
        <v>1.9194996557936546</v>
      </c>
      <c r="F37" s="12">
        <f t="shared" si="0"/>
        <v>201710</v>
      </c>
      <c r="G37" s="28">
        <f t="shared" si="1"/>
        <v>4096.38</v>
      </c>
      <c r="I37" s="12">
        <f t="shared" si="4"/>
        <v>86.42874928595491</v>
      </c>
      <c r="J37" s="12">
        <f t="shared" si="5"/>
        <v>92.62246992059656</v>
      </c>
      <c r="K37" s="16">
        <v>100</v>
      </c>
      <c r="M37" s="8">
        <f t="shared" si="3"/>
        <v>43.51862925690935</v>
      </c>
      <c r="N37" s="30">
        <v>14</v>
      </c>
      <c r="U37" s="3"/>
    </row>
    <row r="38" spans="1:21" ht="12.75" outlineLevel="1">
      <c r="A38" s="1">
        <v>201711</v>
      </c>
      <c r="B38" s="9">
        <v>3984.1</v>
      </c>
      <c r="D38" s="3">
        <f t="shared" si="2"/>
        <v>-2.8182023543585806</v>
      </c>
      <c r="F38" s="12">
        <f t="shared" si="0"/>
        <v>201711</v>
      </c>
      <c r="G38" s="28">
        <f t="shared" si="1"/>
        <v>3984.1</v>
      </c>
      <c r="I38" s="12">
        <f t="shared" si="4"/>
        <v>87.31281845335208</v>
      </c>
      <c r="J38" s="12">
        <f t="shared" si="5"/>
        <v>96.2900236774512</v>
      </c>
      <c r="K38" s="16">
        <v>100</v>
      </c>
      <c r="M38" s="8">
        <f t="shared" si="3"/>
        <v>38.61855393204665</v>
      </c>
      <c r="N38" s="30">
        <v>15</v>
      </c>
      <c r="U38" s="3"/>
    </row>
    <row r="39" spans="1:21" ht="12.75" outlineLevel="1">
      <c r="A39" s="1">
        <v>201712</v>
      </c>
      <c r="B39" s="9">
        <v>3977.88</v>
      </c>
      <c r="D39" s="3">
        <f t="shared" si="2"/>
        <v>-0.1563646967731505</v>
      </c>
      <c r="F39" s="12">
        <f t="shared" si="0"/>
        <v>201712</v>
      </c>
      <c r="G39" s="28">
        <f t="shared" si="1"/>
        <v>3977.88</v>
      </c>
      <c r="I39" s="12">
        <f t="shared" si="4"/>
        <v>90.66035174515068</v>
      </c>
      <c r="J39" s="12">
        <f t="shared" si="5"/>
        <v>97.21889130223465</v>
      </c>
      <c r="K39" s="16">
        <v>100</v>
      </c>
      <c r="M39" s="8">
        <f t="shared" si="3"/>
        <v>28.610373819004284</v>
      </c>
      <c r="N39" s="30">
        <v>13</v>
      </c>
      <c r="U39" s="3"/>
    </row>
    <row r="40" spans="1:21" ht="12.75" outlineLevel="1">
      <c r="A40" s="1">
        <v>201801</v>
      </c>
      <c r="B40" s="9">
        <v>4111.650000000001</v>
      </c>
      <c r="D40" s="3">
        <f t="shared" si="2"/>
        <v>3.253438400642088</v>
      </c>
      <c r="F40" s="12">
        <f t="shared" si="0"/>
        <v>201801</v>
      </c>
      <c r="G40" s="28">
        <f t="shared" si="1"/>
        <v>4111.650000000001</v>
      </c>
      <c r="H40"/>
      <c r="I40" s="12">
        <f t="shared" si="4"/>
        <v>86.15203142290807</v>
      </c>
      <c r="J40" s="12">
        <f t="shared" si="5"/>
        <v>95.2099319413536</v>
      </c>
      <c r="K40" s="16">
        <v>100</v>
      </c>
      <c r="L40"/>
      <c r="M40" s="8">
        <f t="shared" si="3"/>
        <v>44.853152549751705</v>
      </c>
      <c r="N40" s="30">
        <v>15</v>
      </c>
      <c r="U40" s="3"/>
    </row>
    <row r="41" spans="1:21" ht="12.75" outlineLevel="1">
      <c r="A41" s="1">
        <v>201802</v>
      </c>
      <c r="B41" s="9">
        <v>3994.45</v>
      </c>
      <c r="D41" s="3">
        <f t="shared" si="2"/>
        <v>-2.9340710235451875</v>
      </c>
      <c r="F41" s="12">
        <f t="shared" si="0"/>
        <v>201802</v>
      </c>
      <c r="G41" s="28">
        <f t="shared" si="1"/>
        <v>3994.45</v>
      </c>
      <c r="H41"/>
      <c r="I41" s="12">
        <f t="shared" si="4"/>
        <v>89.72774724930842</v>
      </c>
      <c r="J41" s="12">
        <f t="shared" si="5"/>
        <v>98.85948002853961</v>
      </c>
      <c r="K41" s="16">
        <v>100</v>
      </c>
      <c r="L41"/>
      <c r="M41" s="8">
        <f t="shared" si="3"/>
        <v>29.30477565032898</v>
      </c>
      <c r="N41" s="30">
        <v>12</v>
      </c>
      <c r="U41" s="3"/>
    </row>
    <row r="42" spans="1:21" ht="12.75" outlineLevel="1">
      <c r="A42" s="1">
        <v>201803</v>
      </c>
      <c r="B42" s="9">
        <v>3857.1</v>
      </c>
      <c r="D42" s="3">
        <f t="shared" si="2"/>
        <v>-3.5609654922091702</v>
      </c>
      <c r="F42" s="12">
        <f t="shared" si="0"/>
        <v>201803</v>
      </c>
      <c r="G42" s="28">
        <f t="shared" si="1"/>
        <v>3857.1</v>
      </c>
      <c r="H42"/>
      <c r="I42" s="12">
        <f t="shared" si="4"/>
        <v>98.96087734308159</v>
      </c>
      <c r="J42" s="12">
        <f t="shared" si="5"/>
        <v>102.4664255528765</v>
      </c>
      <c r="K42" s="16">
        <v>100</v>
      </c>
      <c r="L42"/>
      <c r="M42" s="8">
        <f t="shared" si="3"/>
        <v>2.020454407538298</v>
      </c>
      <c r="N42" s="30">
        <v>7</v>
      </c>
      <c r="U42" s="3"/>
    </row>
    <row r="43" spans="1:21" ht="12.75" outlineLevel="1">
      <c r="A43" s="1">
        <v>201804</v>
      </c>
      <c r="B43" s="9">
        <v>3910.3</v>
      </c>
      <c r="D43" s="3">
        <f t="shared" si="2"/>
        <v>1.3605094238293807</v>
      </c>
      <c r="F43" s="12">
        <f t="shared" si="0"/>
        <v>201804</v>
      </c>
      <c r="G43" s="28">
        <f t="shared" si="1"/>
        <v>3910.3</v>
      </c>
      <c r="H43"/>
      <c r="I43" s="12">
        <f t="shared" si="4"/>
        <v>99.11080991228295</v>
      </c>
      <c r="J43" s="12">
        <f t="shared" si="5"/>
        <v>101.14645935094492</v>
      </c>
      <c r="K43" s="16">
        <v>100</v>
      </c>
      <c r="L43"/>
      <c r="M43" s="8">
        <f t="shared" si="3"/>
        <v>1.5601297858164682</v>
      </c>
      <c r="N43" s="30">
        <v>7</v>
      </c>
      <c r="U43" s="3"/>
    </row>
    <row r="44" spans="1:21" ht="12.75" outlineLevel="1">
      <c r="A44" s="1">
        <v>201805</v>
      </c>
      <c r="B44" s="9">
        <v>3764.22</v>
      </c>
      <c r="D44" s="3">
        <f t="shared" si="2"/>
        <v>-3.8807508594078026</v>
      </c>
      <c r="F44" s="12">
        <f t="shared" si="0"/>
        <v>201805</v>
      </c>
      <c r="G44" s="28">
        <f t="shared" si="1"/>
        <v>3764.22</v>
      </c>
      <c r="H44"/>
      <c r="I44" s="12">
        <f t="shared" si="4"/>
        <v>103.2968317473474</v>
      </c>
      <c r="J44" s="12">
        <f t="shared" si="5"/>
        <v>104.79696546252168</v>
      </c>
      <c r="K44" s="16">
        <v>100</v>
      </c>
      <c r="L44"/>
      <c r="M44" s="8">
        <f t="shared" si="3"/>
        <v>-10.673964108423023</v>
      </c>
      <c r="N44" s="30">
        <v>7</v>
      </c>
      <c r="U44" s="3"/>
    </row>
    <row r="45" spans="1:21" ht="12.75" outlineLevel="1">
      <c r="A45" s="1">
        <v>201806</v>
      </c>
      <c r="B45" s="9">
        <v>3719.86</v>
      </c>
      <c r="D45" s="3">
        <f t="shared" si="2"/>
        <v>-1.1925179979891627</v>
      </c>
      <c r="F45" s="12">
        <f t="shared" si="0"/>
        <v>201806</v>
      </c>
      <c r="G45" s="28">
        <f t="shared" si="1"/>
        <v>3719.86</v>
      </c>
      <c r="H45"/>
      <c r="I45" s="12">
        <f t="shared" si="4"/>
        <v>101.98287032307667</v>
      </c>
      <c r="J45" s="12">
        <f t="shared" si="5"/>
        <v>105.88144894341902</v>
      </c>
      <c r="K45" s="16">
        <v>100</v>
      </c>
      <c r="L45"/>
      <c r="M45" s="8">
        <f t="shared" si="3"/>
        <v>-7.083550601736754</v>
      </c>
      <c r="N45" s="30">
        <v>8</v>
      </c>
      <c r="U45" s="3"/>
    </row>
    <row r="46" spans="1:21" ht="12.75" outlineLevel="1">
      <c r="A46" s="1">
        <v>201807</v>
      </c>
      <c r="B46" s="9">
        <v>3899.04</v>
      </c>
      <c r="D46" s="3">
        <f t="shared" si="2"/>
        <v>4.595490171939756</v>
      </c>
      <c r="F46" s="12">
        <f t="shared" si="0"/>
        <v>201807</v>
      </c>
      <c r="G46" s="28">
        <f t="shared" si="1"/>
        <v>3899.04</v>
      </c>
      <c r="H46"/>
      <c r="I46" s="12">
        <f t="shared" si="4"/>
        <v>101.11360745209078</v>
      </c>
      <c r="J46" s="12">
        <f t="shared" si="5"/>
        <v>100.92287674230923</v>
      </c>
      <c r="K46" s="16">
        <v>100</v>
      </c>
      <c r="L46"/>
      <c r="M46" s="8">
        <f t="shared" si="3"/>
        <v>-4.4904626296349806</v>
      </c>
      <c r="N46" s="30">
        <v>10</v>
      </c>
      <c r="U46" s="3"/>
    </row>
    <row r="47" spans="1:21" ht="12.75" outlineLevel="1">
      <c r="A47" s="1">
        <v>201808</v>
      </c>
      <c r="B47" s="9">
        <v>3740.71</v>
      </c>
      <c r="D47" s="3">
        <f t="shared" si="2"/>
        <v>-4.232618941323971</v>
      </c>
      <c r="F47" s="12">
        <f t="shared" si="0"/>
        <v>201808</v>
      </c>
      <c r="G47" s="28">
        <f t="shared" si="1"/>
        <v>3740.71</v>
      </c>
      <c r="H47"/>
      <c r="I47" s="12">
        <f t="shared" si="4"/>
        <v>103.92545800128853</v>
      </c>
      <c r="J47" s="12">
        <f t="shared" si="5"/>
        <v>104.86743603932587</v>
      </c>
      <c r="K47" s="16">
        <v>100</v>
      </c>
      <c r="L47"/>
      <c r="M47" s="8">
        <f t="shared" si="3"/>
        <v>-11.622488065042829</v>
      </c>
      <c r="N47" s="30">
        <v>10</v>
      </c>
      <c r="U47" s="3"/>
    </row>
    <row r="48" spans="1:21" ht="12.75" outlineLevel="1">
      <c r="A48" s="1">
        <v>201809</v>
      </c>
      <c r="B48" s="9">
        <v>3706.74</v>
      </c>
      <c r="D48" s="3">
        <f t="shared" si="2"/>
        <v>-0.916438703550836</v>
      </c>
      <c r="F48" s="12">
        <f t="shared" si="0"/>
        <v>201809</v>
      </c>
      <c r="G48" s="28">
        <f t="shared" si="1"/>
        <v>3706.74</v>
      </c>
      <c r="H48"/>
      <c r="I48" s="12">
        <f t="shared" si="4"/>
        <v>108.39039155700158</v>
      </c>
      <c r="J48" s="12">
        <f t="shared" si="5"/>
        <v>105.12928251419487</v>
      </c>
      <c r="K48" s="16">
        <v>100</v>
      </c>
      <c r="L48"/>
      <c r="M48" s="8">
        <f t="shared" si="3"/>
        <v>-24.20262689184759</v>
      </c>
      <c r="N48" s="30">
        <v>9</v>
      </c>
      <c r="U48" s="3"/>
    </row>
    <row r="49" spans="1:21" ht="12.75" outlineLevel="1">
      <c r="A49" s="1">
        <v>201810</v>
      </c>
      <c r="B49" s="9">
        <v>3447.07</v>
      </c>
      <c r="D49" s="3">
        <f t="shared" si="2"/>
        <v>-7.533064312590102</v>
      </c>
      <c r="F49" s="12">
        <f t="shared" si="0"/>
        <v>201810</v>
      </c>
      <c r="G49" s="28">
        <f t="shared" si="1"/>
        <v>3447.07</v>
      </c>
      <c r="H49"/>
      <c r="I49" s="12">
        <f t="shared" si="4"/>
        <v>118.83657715102972</v>
      </c>
      <c r="J49" s="12">
        <f t="shared" si="5"/>
        <v>111.4790242147679</v>
      </c>
      <c r="K49" s="16">
        <v>100</v>
      </c>
      <c r="L49"/>
      <c r="M49" s="8">
        <f t="shared" si="3"/>
        <v>-44.05404518147264</v>
      </c>
      <c r="N49" s="30">
        <v>6</v>
      </c>
      <c r="U49" s="3"/>
    </row>
    <row r="50" spans="1:21" ht="12.75" outlineLevel="1">
      <c r="A50" s="1">
        <v>201811</v>
      </c>
      <c r="B50" s="9">
        <v>3487.9</v>
      </c>
      <c r="D50" s="3">
        <f t="shared" si="2"/>
        <v>1.1706184236933377</v>
      </c>
      <c r="F50" s="12">
        <f t="shared" si="0"/>
        <v>201811</v>
      </c>
      <c r="G50" s="28">
        <f t="shared" si="1"/>
        <v>3487.9</v>
      </c>
      <c r="H50"/>
      <c r="I50" s="12">
        <f t="shared" si="4"/>
        <v>114.22632529602339</v>
      </c>
      <c r="J50" s="12">
        <f t="shared" si="5"/>
        <v>108.98850311075434</v>
      </c>
      <c r="K50" s="16">
        <v>100</v>
      </c>
      <c r="L50"/>
      <c r="M50" s="8">
        <f t="shared" si="3"/>
        <v>-33.76522116858752</v>
      </c>
      <c r="N50" s="30">
        <v>6</v>
      </c>
      <c r="U50" s="3"/>
    </row>
    <row r="51" spans="1:21" ht="12.75" outlineLevel="1">
      <c r="A51" s="1">
        <v>201812</v>
      </c>
      <c r="B51" s="9">
        <v>3243.63</v>
      </c>
      <c r="D51" s="3">
        <f t="shared" si="2"/>
        <v>-7.530760290168731</v>
      </c>
      <c r="F51" s="12">
        <f t="shared" si="0"/>
        <v>201812</v>
      </c>
      <c r="G51" s="28">
        <f t="shared" si="1"/>
        <v>3243.63</v>
      </c>
      <c r="H51"/>
      <c r="I51" s="12">
        <f t="shared" si="4"/>
        <v>122.63667557643751</v>
      </c>
      <c r="J51" s="12">
        <f t="shared" si="5"/>
        <v>115.30977639249852</v>
      </c>
      <c r="K51" s="16">
        <v>100</v>
      </c>
      <c r="L51"/>
      <c r="M51" s="8">
        <f t="shared" si="3"/>
        <v>-45.80656004313301</v>
      </c>
      <c r="N51" s="30">
        <v>4</v>
      </c>
      <c r="U51" s="3"/>
    </row>
    <row r="52" spans="1:21" ht="12.75" outlineLevel="1">
      <c r="A52" s="1">
        <v>201901</v>
      </c>
      <c r="B52" s="9">
        <v>3507.84</v>
      </c>
      <c r="D52" s="3">
        <f t="shared" si="2"/>
        <v>7.531985495347565</v>
      </c>
      <c r="F52" s="12">
        <f t="shared" si="0"/>
        <v>201901</v>
      </c>
      <c r="G52" s="28">
        <f t="shared" si="1"/>
        <v>3507.84</v>
      </c>
      <c r="H52"/>
      <c r="I52" s="12">
        <f t="shared" si="4"/>
        <v>117.21315681444993</v>
      </c>
      <c r="J52" s="12">
        <f t="shared" si="5"/>
        <v>105.19023102536033</v>
      </c>
      <c r="K52" s="16">
        <v>100</v>
      </c>
      <c r="L52"/>
      <c r="M52" s="8">
        <f t="shared" si="3"/>
        <v>-31.436255850191767</v>
      </c>
      <c r="N52" s="30">
        <v>5</v>
      </c>
      <c r="U52" s="3"/>
    </row>
    <row r="53" spans="1:21" ht="12.75" outlineLevel="1">
      <c r="A53" s="1">
        <v>201902</v>
      </c>
      <c r="B53" s="9">
        <v>3604.48</v>
      </c>
      <c r="D53" s="3">
        <f t="shared" si="2"/>
        <v>2.681107954545451</v>
      </c>
      <c r="F53" s="12">
        <f t="shared" si="0"/>
        <v>201902</v>
      </c>
      <c r="G53" s="28">
        <f t="shared" si="1"/>
        <v>3604.48</v>
      </c>
      <c r="H53"/>
      <c r="I53" s="12">
        <f t="shared" si="4"/>
        <v>110.81903631036931</v>
      </c>
      <c r="J53" s="12">
        <f t="shared" si="5"/>
        <v>101.46838101473723</v>
      </c>
      <c r="K53" s="16">
        <v>100</v>
      </c>
      <c r="L53"/>
      <c r="M53" s="8">
        <f t="shared" si="3"/>
        <v>-20.589996323037283</v>
      </c>
      <c r="N53" s="30">
        <v>6</v>
      </c>
      <c r="U53" s="3"/>
    </row>
    <row r="54" spans="1:21" ht="12.75" outlineLevel="1">
      <c r="A54" s="1">
        <v>201903</v>
      </c>
      <c r="D54" s="3" t="e">
        <f t="shared" si="2"/>
        <v>#DIV/0!</v>
      </c>
      <c r="F54" s="12">
        <f t="shared" si="0"/>
        <v>201903</v>
      </c>
      <c r="G54" s="28">
        <f t="shared" si="1"/>
        <v>0</v>
      </c>
      <c r="H54"/>
      <c r="I54" s="12" t="e">
        <f t="shared" si="4"/>
        <v>#DIV/0!</v>
      </c>
      <c r="J54" s="12" t="e">
        <f t="shared" si="5"/>
        <v>#DIV/0!</v>
      </c>
      <c r="K54" s="16">
        <v>100</v>
      </c>
      <c r="L54"/>
      <c r="M54" s="8" t="e">
        <f t="shared" si="3"/>
        <v>#DIV/0!</v>
      </c>
      <c r="U54" s="3"/>
    </row>
    <row r="55" spans="1:21" ht="12.75" outlineLevel="1">
      <c r="A55" s="1">
        <v>201904</v>
      </c>
      <c r="D55" s="3" t="e">
        <f t="shared" si="2"/>
        <v>#DIV/0!</v>
      </c>
      <c r="F55" s="12">
        <f t="shared" si="0"/>
        <v>201904</v>
      </c>
      <c r="G55" s="28">
        <f t="shared" si="1"/>
        <v>0</v>
      </c>
      <c r="H55"/>
      <c r="I55" s="12" t="e">
        <f t="shared" si="4"/>
        <v>#DIV/0!</v>
      </c>
      <c r="J55" s="12" t="e">
        <f t="shared" si="5"/>
        <v>#DIV/0!</v>
      </c>
      <c r="K55" s="16">
        <v>100</v>
      </c>
      <c r="L55"/>
      <c r="M55" s="8" t="e">
        <f t="shared" si="3"/>
        <v>#DIV/0!</v>
      </c>
      <c r="U55" s="3"/>
    </row>
    <row r="56" spans="1:21" ht="12.75" outlineLevel="1">
      <c r="A56" s="1">
        <v>201905</v>
      </c>
      <c r="D56" s="3" t="e">
        <f t="shared" si="2"/>
        <v>#DIV/0!</v>
      </c>
      <c r="F56" s="12">
        <f t="shared" si="0"/>
        <v>201905</v>
      </c>
      <c r="G56" s="28">
        <f t="shared" si="1"/>
        <v>0</v>
      </c>
      <c r="H56"/>
      <c r="I56" s="12" t="e">
        <f t="shared" si="4"/>
        <v>#DIV/0!</v>
      </c>
      <c r="J56" s="12" t="e">
        <f t="shared" si="5"/>
        <v>#DIV/0!</v>
      </c>
      <c r="K56" s="16">
        <v>100</v>
      </c>
      <c r="L56"/>
      <c r="M56" s="8" t="e">
        <f t="shared" si="3"/>
        <v>#DIV/0!</v>
      </c>
      <c r="U56" s="3"/>
    </row>
    <row r="57" spans="1:21" ht="12.75" outlineLevel="1">
      <c r="A57" s="1">
        <v>201906</v>
      </c>
      <c r="D57" s="3" t="e">
        <f t="shared" si="2"/>
        <v>#DIV/0!</v>
      </c>
      <c r="F57" s="12">
        <f t="shared" si="0"/>
        <v>201906</v>
      </c>
      <c r="G57" s="28">
        <f t="shared" si="1"/>
        <v>0</v>
      </c>
      <c r="H57"/>
      <c r="I57" s="12" t="e">
        <f t="shared" si="4"/>
        <v>#DIV/0!</v>
      </c>
      <c r="J57" s="12" t="e">
        <f t="shared" si="5"/>
        <v>#DIV/0!</v>
      </c>
      <c r="K57" s="16">
        <v>100</v>
      </c>
      <c r="L57"/>
      <c r="M57" s="8" t="e">
        <f t="shared" si="3"/>
        <v>#DIV/0!</v>
      </c>
      <c r="U57" s="3"/>
    </row>
    <row r="58" spans="1:21" ht="12.75" outlineLevel="1">
      <c r="A58" s="1">
        <v>201907</v>
      </c>
      <c r="D58" s="3" t="e">
        <f t="shared" si="2"/>
        <v>#DIV/0!</v>
      </c>
      <c r="F58" s="12">
        <f t="shared" si="0"/>
        <v>201907</v>
      </c>
      <c r="G58" s="28">
        <f t="shared" si="1"/>
        <v>0</v>
      </c>
      <c r="H58"/>
      <c r="I58" s="12" t="e">
        <f t="shared" si="4"/>
        <v>#DIV/0!</v>
      </c>
      <c r="J58" s="12" t="e">
        <f t="shared" si="5"/>
        <v>#DIV/0!</v>
      </c>
      <c r="K58" s="16">
        <v>100</v>
      </c>
      <c r="L58"/>
      <c r="M58" s="8" t="e">
        <f t="shared" si="3"/>
        <v>#DIV/0!</v>
      </c>
      <c r="U58" s="3"/>
    </row>
    <row r="59" spans="1:21" ht="12.75" outlineLevel="1">
      <c r="A59" s="1">
        <v>201908</v>
      </c>
      <c r="D59" s="3" t="e">
        <f t="shared" si="2"/>
        <v>#DIV/0!</v>
      </c>
      <c r="F59" s="12">
        <f t="shared" si="0"/>
        <v>201908</v>
      </c>
      <c r="G59" s="28">
        <f t="shared" si="1"/>
        <v>0</v>
      </c>
      <c r="H59"/>
      <c r="I59" s="12" t="e">
        <f t="shared" si="4"/>
        <v>#DIV/0!</v>
      </c>
      <c r="J59" s="12" t="e">
        <f t="shared" si="5"/>
        <v>#DIV/0!</v>
      </c>
      <c r="K59" s="16">
        <v>100</v>
      </c>
      <c r="L59"/>
      <c r="M59" s="8" t="e">
        <f t="shared" si="3"/>
        <v>#DIV/0!</v>
      </c>
      <c r="U59" s="3"/>
    </row>
    <row r="60" spans="1:21" ht="12.75" outlineLevel="1">
      <c r="A60" s="1">
        <v>201909</v>
      </c>
      <c r="D60" s="3" t="e">
        <f t="shared" si="2"/>
        <v>#DIV/0!</v>
      </c>
      <c r="F60" s="12">
        <f t="shared" si="0"/>
        <v>201909</v>
      </c>
      <c r="G60" s="28">
        <f t="shared" si="1"/>
        <v>0</v>
      </c>
      <c r="H60"/>
      <c r="I60" s="12" t="e">
        <f t="shared" si="4"/>
        <v>#DIV/0!</v>
      </c>
      <c r="J60" s="12" t="e">
        <f t="shared" si="5"/>
        <v>#DIV/0!</v>
      </c>
      <c r="K60" s="16">
        <v>100</v>
      </c>
      <c r="L60"/>
      <c r="M60" s="8" t="e">
        <f t="shared" si="3"/>
        <v>#DIV/0!</v>
      </c>
      <c r="U60" s="3"/>
    </row>
    <row r="61" spans="1:21" ht="12.75" outlineLevel="1">
      <c r="A61" s="1">
        <v>201910</v>
      </c>
      <c r="D61" s="3" t="e">
        <f t="shared" si="2"/>
        <v>#DIV/0!</v>
      </c>
      <c r="F61" s="12">
        <f t="shared" si="0"/>
        <v>201910</v>
      </c>
      <c r="G61" s="28">
        <f t="shared" si="1"/>
        <v>0</v>
      </c>
      <c r="H61"/>
      <c r="I61" s="12" t="e">
        <f t="shared" si="4"/>
        <v>#DIV/0!</v>
      </c>
      <c r="J61" s="12" t="e">
        <f t="shared" si="5"/>
        <v>#DIV/0!</v>
      </c>
      <c r="K61" s="16">
        <v>100</v>
      </c>
      <c r="L61"/>
      <c r="M61" s="8" t="e">
        <f t="shared" si="3"/>
        <v>#DIV/0!</v>
      </c>
      <c r="U61" s="3"/>
    </row>
    <row r="62" spans="1:21" ht="12.75" outlineLevel="1">
      <c r="A62" s="1">
        <v>201911</v>
      </c>
      <c r="D62" s="3" t="e">
        <f t="shared" si="2"/>
        <v>#DIV/0!</v>
      </c>
      <c r="F62" s="12">
        <f t="shared" si="0"/>
        <v>201911</v>
      </c>
      <c r="G62" s="28">
        <f t="shared" si="1"/>
        <v>0</v>
      </c>
      <c r="H62"/>
      <c r="I62" s="12" t="e">
        <f t="shared" si="4"/>
        <v>#DIV/0!</v>
      </c>
      <c r="J62" s="12" t="e">
        <f t="shared" si="5"/>
        <v>#DIV/0!</v>
      </c>
      <c r="K62" s="16">
        <v>100</v>
      </c>
      <c r="L62"/>
      <c r="M62" s="8" t="e">
        <f t="shared" si="3"/>
        <v>#DIV/0!</v>
      </c>
      <c r="U62" s="3"/>
    </row>
    <row r="63" spans="1:21" ht="12.75" outlineLevel="1">
      <c r="A63" s="1">
        <v>201912</v>
      </c>
      <c r="D63" s="3" t="e">
        <f t="shared" si="2"/>
        <v>#DIV/0!</v>
      </c>
      <c r="F63" s="12">
        <f t="shared" si="0"/>
        <v>201912</v>
      </c>
      <c r="G63" s="28">
        <f t="shared" si="1"/>
        <v>0</v>
      </c>
      <c r="H63"/>
      <c r="I63" s="12" t="e">
        <f t="shared" si="4"/>
        <v>#DIV/0!</v>
      </c>
      <c r="J63" s="12" t="e">
        <f t="shared" si="5"/>
        <v>#DIV/0!</v>
      </c>
      <c r="K63" s="16">
        <v>100</v>
      </c>
      <c r="L63"/>
      <c r="M63" s="8" t="e">
        <f t="shared" si="3"/>
        <v>#DIV/0!</v>
      </c>
      <c r="U63" s="3"/>
    </row>
    <row r="64" ht="12.75" outlineLevel="1">
      <c r="U64" s="3"/>
    </row>
    <row r="65" ht="12.75" outlineLevel="1">
      <c r="U65" s="3"/>
    </row>
    <row r="66" ht="12.75" outlineLevel="1">
      <c r="U66" s="3"/>
    </row>
    <row r="67" ht="12.75" outlineLevel="1">
      <c r="U67" s="3"/>
    </row>
    <row r="68" ht="12.75" outlineLevel="1">
      <c r="U68" s="3"/>
    </row>
    <row r="69" ht="12.75" outlineLevel="1">
      <c r="U69" s="3"/>
    </row>
    <row r="70" ht="12.75" outlineLevel="1">
      <c r="U70" s="3"/>
    </row>
    <row r="71" ht="12.75" outlineLevel="1">
      <c r="U71" s="3"/>
    </row>
    <row r="72" ht="12.75" outlineLevel="1">
      <c r="U72" s="3"/>
    </row>
    <row r="73" ht="12.75" outlineLevel="1">
      <c r="U73" s="3"/>
    </row>
    <row r="74" ht="12.75" outlineLevel="1">
      <c r="U74" s="3"/>
    </row>
    <row r="75" ht="12.75" outlineLevel="1">
      <c r="U75" s="3"/>
    </row>
    <row r="76" ht="12.75" outlineLevel="1">
      <c r="U76" s="3"/>
    </row>
    <row r="77" ht="12.75" outlineLevel="1">
      <c r="U77" s="3"/>
    </row>
    <row r="78" ht="12.75" outlineLevel="1">
      <c r="U78" s="3"/>
    </row>
    <row r="79" ht="12.75" outlineLevel="1">
      <c r="U79" s="3"/>
    </row>
    <row r="80" ht="12.75" outlineLevel="1">
      <c r="U80" s="3"/>
    </row>
    <row r="81" ht="12.75" outlineLevel="1">
      <c r="U81" s="3"/>
    </row>
    <row r="82" ht="12.75" outlineLevel="1">
      <c r="U82" s="3"/>
    </row>
    <row r="83" ht="12.75" outlineLevel="1">
      <c r="U83" s="3"/>
    </row>
    <row r="84" ht="12.75" outlineLevel="1">
      <c r="U84" s="3"/>
    </row>
    <row r="85" ht="12.75" outlineLevel="1">
      <c r="U85" s="3"/>
    </row>
    <row r="86" ht="12.75" outlineLevel="1">
      <c r="U86" s="3"/>
    </row>
    <row r="87" ht="12.75" outlineLevel="1">
      <c r="U87" s="3"/>
    </row>
    <row r="88" ht="12.75" outlineLevel="1">
      <c r="U88" s="3"/>
    </row>
    <row r="89" ht="12.75" outlineLevel="1">
      <c r="U89" s="3"/>
    </row>
    <row r="90" ht="12.75" outlineLevel="1">
      <c r="U90" s="3"/>
    </row>
    <row r="91" ht="12.75" outlineLevel="1">
      <c r="U91" s="3"/>
    </row>
    <row r="92" ht="12.75" outlineLevel="1">
      <c r="U92" s="3"/>
    </row>
    <row r="93" ht="12.75" outlineLevel="1">
      <c r="U93" s="3"/>
    </row>
    <row r="94" ht="12.75" outlineLevel="1">
      <c r="U94" s="3"/>
    </row>
    <row r="95" ht="12.75" outlineLevel="1">
      <c r="U95" s="3"/>
    </row>
    <row r="96" ht="12.75" outlineLevel="1">
      <c r="U96" s="3"/>
    </row>
    <row r="97" ht="12.75" outlineLevel="1">
      <c r="U97" s="3"/>
    </row>
    <row r="98" ht="12.75" outlineLevel="1">
      <c r="U98" s="3"/>
    </row>
    <row r="99" ht="12.75" outlineLevel="1">
      <c r="U99" s="3"/>
    </row>
    <row r="100" ht="12.75" outlineLevel="1">
      <c r="U100" s="3"/>
    </row>
    <row r="101" ht="12.75" outlineLevel="1">
      <c r="U101" s="3"/>
    </row>
    <row r="102" ht="12.75" outlineLevel="1">
      <c r="U102" s="3"/>
    </row>
    <row r="103" ht="12.75" outlineLevel="1">
      <c r="U103" s="3"/>
    </row>
    <row r="104" ht="12.75" outlineLevel="1">
      <c r="U104" s="3"/>
    </row>
    <row r="105" ht="12.75" outlineLevel="1">
      <c r="U105" s="3"/>
    </row>
    <row r="106" ht="12.75" outlineLevel="1">
      <c r="U106" s="3"/>
    </row>
    <row r="107" ht="12.75" outlineLevel="1">
      <c r="U107" s="3"/>
    </row>
    <row r="108" ht="12.75" outlineLevel="1">
      <c r="U108" s="3"/>
    </row>
    <row r="109" ht="12.75" outlineLevel="1">
      <c r="U109" s="3"/>
    </row>
    <row r="110" ht="12.75" outlineLevel="1">
      <c r="U110" s="3"/>
    </row>
    <row r="111" ht="12.75" outlineLevel="1">
      <c r="U111" s="3"/>
    </row>
    <row r="112" ht="12.75" outlineLevel="1">
      <c r="U112" s="3"/>
    </row>
    <row r="113" ht="12.75" outlineLevel="1">
      <c r="U113" s="3"/>
    </row>
    <row r="114" ht="12.75" outlineLevel="1">
      <c r="U114" s="3"/>
    </row>
    <row r="115" ht="12.75" outlineLevel="1">
      <c r="U115" s="3"/>
    </row>
    <row r="116" ht="12.75" outlineLevel="1">
      <c r="U116" s="3"/>
    </row>
    <row r="117" ht="12.75" outlineLevel="1">
      <c r="U117" s="3"/>
    </row>
    <row r="118" ht="12.75" outlineLevel="1">
      <c r="U118" s="3"/>
    </row>
    <row r="119" ht="12.75" outlineLevel="1">
      <c r="U119" s="3"/>
    </row>
    <row r="120" ht="12.75" outlineLevel="1">
      <c r="U120" s="3"/>
    </row>
    <row r="121" ht="12.75" outlineLevel="1">
      <c r="U121" s="3"/>
    </row>
    <row r="122" ht="12.75" outlineLevel="1">
      <c r="U122" s="3"/>
    </row>
    <row r="123" ht="12.75" outlineLevel="1">
      <c r="U123" s="3"/>
    </row>
    <row r="124" ht="12.75" outlineLevel="1">
      <c r="U124" s="3"/>
    </row>
    <row r="125" ht="12.75" outlineLevel="1">
      <c r="U125" s="3"/>
    </row>
    <row r="126" ht="12.75" outlineLevel="1">
      <c r="U126" s="3"/>
    </row>
    <row r="127" ht="12.75" outlineLevel="1">
      <c r="U127" s="3"/>
    </row>
    <row r="128" ht="12.75" outlineLevel="1">
      <c r="U128" s="3"/>
    </row>
    <row r="129" ht="12.75" outlineLevel="1">
      <c r="U129" s="3"/>
    </row>
    <row r="130" ht="12.75" outlineLevel="1">
      <c r="U130" s="3"/>
    </row>
    <row r="131" ht="12.75" outlineLevel="1">
      <c r="U131" s="3"/>
    </row>
    <row r="132" ht="12.75" outlineLevel="1">
      <c r="U132" s="3"/>
    </row>
    <row r="133" ht="12.75" outlineLevel="1">
      <c r="U133" s="3"/>
    </row>
    <row r="134" ht="12.75" outlineLevel="1">
      <c r="U134" s="3"/>
    </row>
    <row r="135" ht="12.75" outlineLevel="1">
      <c r="U135" s="3"/>
    </row>
    <row r="136" ht="12.75" outlineLevel="1">
      <c r="U136" s="3"/>
    </row>
    <row r="137" ht="12.75" outlineLevel="1">
      <c r="U137" s="3"/>
    </row>
    <row r="138" ht="12.75" outlineLevel="1">
      <c r="U138" s="3"/>
    </row>
    <row r="139" ht="12.75" outlineLevel="1">
      <c r="U139" s="3"/>
    </row>
    <row r="140" ht="12.75" outlineLevel="1">
      <c r="U140" s="3"/>
    </row>
    <row r="141" ht="12.75" outlineLevel="1">
      <c r="U141" s="3"/>
    </row>
    <row r="142" ht="12.75" outlineLevel="1">
      <c r="U142" s="3"/>
    </row>
    <row r="143" ht="12.75" outlineLevel="1">
      <c r="U143" s="3"/>
    </row>
    <row r="144" ht="12.75" outlineLevel="1">
      <c r="U144" s="3"/>
    </row>
    <row r="145" ht="12.75" outlineLevel="1">
      <c r="U145" s="3"/>
    </row>
    <row r="146" ht="12.75" outlineLevel="1">
      <c r="U146" s="3"/>
    </row>
    <row r="147" ht="12.75" outlineLevel="1">
      <c r="U147" s="3"/>
    </row>
    <row r="148" ht="12.75" outlineLevel="1">
      <c r="U148" s="3"/>
    </row>
    <row r="149" ht="12.75" outlineLevel="1">
      <c r="U149" s="3"/>
    </row>
    <row r="150" ht="12.75" outlineLevel="1">
      <c r="U150" s="3"/>
    </row>
    <row r="151" ht="12.75" outlineLevel="1">
      <c r="U151" s="3"/>
    </row>
    <row r="152" ht="12.75" outlineLevel="1">
      <c r="U152" s="3"/>
    </row>
    <row r="153" ht="12.75" outlineLevel="1">
      <c r="U153" s="3"/>
    </row>
    <row r="154" ht="12.75" outlineLevel="1">
      <c r="U154" s="3"/>
    </row>
    <row r="155" ht="12.75" outlineLevel="1">
      <c r="U155" s="3"/>
    </row>
    <row r="156" ht="12.75" outlineLevel="1">
      <c r="U156" s="3"/>
    </row>
    <row r="157" ht="12.75" outlineLevel="1">
      <c r="U157" s="3"/>
    </row>
    <row r="158" ht="12.75" outlineLevel="1">
      <c r="U158" s="3"/>
    </row>
    <row r="159" ht="12.75" outlineLevel="1">
      <c r="U159" s="3"/>
    </row>
    <row r="160" ht="12.75" outlineLevel="1">
      <c r="U160" s="3"/>
    </row>
    <row r="161" ht="12.75" outlineLevel="1">
      <c r="U161" s="3"/>
    </row>
    <row r="162" ht="12.75" outlineLevel="1">
      <c r="U162" s="3"/>
    </row>
    <row r="163" ht="12.75" outlineLevel="1">
      <c r="U163" s="3"/>
    </row>
    <row r="164" ht="12.75" outlineLevel="1">
      <c r="U164" s="3"/>
    </row>
    <row r="165" ht="12.75" outlineLevel="1">
      <c r="U165" s="3"/>
    </row>
    <row r="166" ht="12.75" outlineLevel="1">
      <c r="U166" s="3"/>
    </row>
    <row r="167" ht="12.75" outlineLevel="1">
      <c r="U167" s="3"/>
    </row>
    <row r="168" ht="12.75" outlineLevel="1">
      <c r="U168" s="3"/>
    </row>
    <row r="169" ht="12.75" outlineLevel="1">
      <c r="U169" s="3"/>
    </row>
    <row r="170" ht="12.75" outlineLevel="1">
      <c r="U170" s="3"/>
    </row>
    <row r="171" ht="12.75" outlineLevel="1">
      <c r="U171" s="3"/>
    </row>
    <row r="172" ht="12.75" outlineLevel="1">
      <c r="U172" s="3"/>
    </row>
    <row r="173" ht="12.75" outlineLevel="1">
      <c r="U173" s="3"/>
    </row>
    <row r="174" ht="12.75" outlineLevel="1">
      <c r="U174" s="3"/>
    </row>
    <row r="175" ht="12.75" outlineLevel="1">
      <c r="U175" s="3"/>
    </row>
    <row r="176" ht="12.75" outlineLevel="1">
      <c r="U176" s="3"/>
    </row>
    <row r="177" ht="12.75" outlineLevel="1">
      <c r="U177" s="3"/>
    </row>
    <row r="178" ht="12.75" outlineLevel="1">
      <c r="U178" s="3"/>
    </row>
    <row r="179" ht="12.75" outlineLevel="1">
      <c r="U179" s="3"/>
    </row>
    <row r="180" ht="12.75" outlineLevel="1">
      <c r="U180" s="3"/>
    </row>
    <row r="181" ht="12.75" outlineLevel="1">
      <c r="U181" s="3"/>
    </row>
    <row r="182" ht="12.75" outlineLevel="1">
      <c r="U182" s="3"/>
    </row>
    <row r="183" ht="12.75" outlineLevel="1">
      <c r="U183" s="3"/>
    </row>
    <row r="184" ht="12.75" outlineLevel="1">
      <c r="U184" s="3"/>
    </row>
    <row r="185" ht="12.75" outlineLevel="1">
      <c r="U185" s="3"/>
    </row>
    <row r="186" ht="12.75" outlineLevel="1">
      <c r="U186" s="3"/>
    </row>
    <row r="187" ht="12.75" outlineLevel="1">
      <c r="U187" s="3"/>
    </row>
    <row r="188" ht="12.75" outlineLevel="1">
      <c r="U188" s="3"/>
    </row>
    <row r="189" ht="12.75" outlineLevel="1">
      <c r="U189" s="3"/>
    </row>
    <row r="190" ht="12.75" outlineLevel="1">
      <c r="U190" s="3"/>
    </row>
    <row r="191" ht="12.75" outlineLevel="1">
      <c r="U191" s="3"/>
    </row>
    <row r="192" ht="12.75" outlineLevel="1">
      <c r="U192" s="3"/>
    </row>
    <row r="193" ht="12.75" outlineLevel="1">
      <c r="U193" s="3"/>
    </row>
    <row r="194" ht="12.75" outlineLevel="1">
      <c r="U194" s="3"/>
    </row>
    <row r="195" ht="12.75" outlineLevel="1">
      <c r="U195" s="3"/>
    </row>
    <row r="196" ht="12.75" outlineLevel="1">
      <c r="U196" s="3"/>
    </row>
    <row r="197" ht="12.75" outlineLevel="1">
      <c r="U197" s="3"/>
    </row>
    <row r="198" ht="12.75" outlineLevel="1">
      <c r="U198" s="3"/>
    </row>
    <row r="199" ht="12.75" outlineLevel="1">
      <c r="U199" s="3"/>
    </row>
    <row r="200" ht="12.75" outlineLevel="1">
      <c r="U200" s="3"/>
    </row>
    <row r="201" ht="12.75" outlineLevel="1">
      <c r="U201" s="3"/>
    </row>
    <row r="202" ht="12.75" outlineLevel="1">
      <c r="U202" s="3"/>
    </row>
    <row r="203" ht="12.75" outlineLevel="1">
      <c r="U203" s="3"/>
    </row>
    <row r="204" ht="12.75" outlineLevel="1">
      <c r="U204" s="3"/>
    </row>
    <row r="205" ht="12.75" outlineLevel="1">
      <c r="U205" s="3"/>
    </row>
    <row r="206" ht="12.75" outlineLevel="1">
      <c r="U206" s="3"/>
    </row>
    <row r="207" ht="12.75" outlineLevel="1">
      <c r="U207" s="3"/>
    </row>
    <row r="208" ht="12.75" outlineLevel="1">
      <c r="U208" s="3"/>
    </row>
    <row r="209" ht="12.75" outlineLevel="1">
      <c r="U209" s="3"/>
    </row>
    <row r="210" ht="12.75" outlineLevel="1">
      <c r="U210" s="3"/>
    </row>
    <row r="211" ht="12.75" outlineLevel="1">
      <c r="U211" s="3"/>
    </row>
    <row r="212" ht="12.75" outlineLevel="1">
      <c r="U212" s="3"/>
    </row>
    <row r="213" ht="12.75" outlineLevel="1">
      <c r="U213" s="3"/>
    </row>
    <row r="214" ht="12.75" outlineLevel="1">
      <c r="U214" s="3"/>
    </row>
    <row r="215" ht="12.75" outlineLevel="1">
      <c r="U215" s="3"/>
    </row>
    <row r="216" ht="12.75" outlineLevel="1">
      <c r="U216" s="3"/>
    </row>
    <row r="217" ht="12.75" outlineLevel="1">
      <c r="U217" s="3"/>
    </row>
    <row r="218" ht="12.75" outlineLevel="1">
      <c r="U218" s="3"/>
    </row>
    <row r="219" ht="12.75" outlineLevel="1">
      <c r="U219" s="3"/>
    </row>
    <row r="220" ht="12.75" outlineLevel="1">
      <c r="U220" s="3"/>
    </row>
    <row r="221" ht="12.75" outlineLevel="1">
      <c r="U221" s="3"/>
    </row>
    <row r="222" ht="12.75" outlineLevel="1">
      <c r="U222" s="3"/>
    </row>
    <row r="223" ht="12.75" outlineLevel="1">
      <c r="U223" s="3"/>
    </row>
    <row r="224" ht="12.75" outlineLevel="1">
      <c r="U224" s="3"/>
    </row>
    <row r="225" ht="12.75" outlineLevel="1">
      <c r="U225" s="3"/>
    </row>
    <row r="226" ht="12.75" outlineLevel="1">
      <c r="U226" s="3"/>
    </row>
    <row r="227" ht="12.75" outlineLevel="1">
      <c r="U227" s="3"/>
    </row>
    <row r="228" ht="12.75" outlineLevel="1">
      <c r="U228" s="3"/>
    </row>
    <row r="229" ht="12.75" outlineLevel="1">
      <c r="U229" s="3"/>
    </row>
    <row r="230" ht="12.75" outlineLevel="1">
      <c r="U230" s="3"/>
    </row>
    <row r="231" ht="12.75" outlineLevel="1">
      <c r="U231" s="3"/>
    </row>
    <row r="232" ht="12.75" outlineLevel="1">
      <c r="U232" s="3"/>
    </row>
    <row r="233" ht="12.75" outlineLevel="1">
      <c r="U233" s="3"/>
    </row>
    <row r="234" ht="12.75" outlineLevel="1">
      <c r="U234" s="3"/>
    </row>
    <row r="235" ht="12.75" outlineLevel="1">
      <c r="U235" s="3"/>
    </row>
    <row r="236" ht="12.75" outlineLevel="1">
      <c r="U236" s="3"/>
    </row>
    <row r="237" ht="12.75" outlineLevel="1">
      <c r="U237" s="3"/>
    </row>
    <row r="238" ht="12.75" outlineLevel="1">
      <c r="U238" s="3"/>
    </row>
    <row r="239" ht="12.75" outlineLevel="1">
      <c r="U239" s="3"/>
    </row>
    <row r="240" ht="12.75" outlineLevel="1">
      <c r="U240" s="3"/>
    </row>
    <row r="241" ht="12.75" outlineLevel="1">
      <c r="U241" s="3"/>
    </row>
    <row r="242" ht="12.75" outlineLevel="1">
      <c r="U242" s="3"/>
    </row>
    <row r="243" ht="12.75" outlineLevel="1">
      <c r="U243" s="3"/>
    </row>
    <row r="244" ht="12.75" outlineLevel="1">
      <c r="U244" s="3"/>
    </row>
    <row r="245" ht="12.75" outlineLevel="1">
      <c r="U245" s="3"/>
    </row>
    <row r="246" ht="12.75" outlineLevel="1">
      <c r="U246" s="3"/>
    </row>
    <row r="247" ht="12.75" outlineLevel="1">
      <c r="U247" s="3"/>
    </row>
    <row r="248" ht="12.75" outlineLevel="1">
      <c r="U248" s="3"/>
    </row>
    <row r="249" ht="12.75" outlineLevel="1">
      <c r="U249" s="3"/>
    </row>
    <row r="250" ht="12.75" outlineLevel="1">
      <c r="U250" s="3"/>
    </row>
    <row r="251" ht="12.75" outlineLevel="1">
      <c r="U251" s="3"/>
    </row>
    <row r="252" ht="12.75" outlineLevel="1">
      <c r="U252" s="3"/>
    </row>
    <row r="253" ht="12.75" outlineLevel="1">
      <c r="U253" s="3"/>
    </row>
    <row r="254" ht="12.75" outlineLevel="1">
      <c r="U254" s="3"/>
    </row>
    <row r="255" ht="12.75" outlineLevel="1">
      <c r="U255" s="3"/>
    </row>
    <row r="256" ht="12.75" outlineLevel="1">
      <c r="U256" s="3"/>
    </row>
    <row r="257" ht="12.75" outlineLevel="1">
      <c r="U257" s="3"/>
    </row>
    <row r="258" ht="12.75" outlineLevel="1">
      <c r="U258" s="3"/>
    </row>
    <row r="259" ht="12.75" outlineLevel="1">
      <c r="U259" s="3"/>
    </row>
    <row r="260" ht="12.75" outlineLevel="1">
      <c r="U260" s="3"/>
    </row>
    <row r="261" ht="12.75" outlineLevel="1">
      <c r="U261" s="3"/>
    </row>
    <row r="262" ht="12.75" outlineLevel="1">
      <c r="U262" s="3"/>
    </row>
    <row r="263" ht="12.75" outlineLevel="1">
      <c r="U263" s="3"/>
    </row>
    <row r="264" ht="12.75" outlineLevel="1">
      <c r="U264" s="3"/>
    </row>
    <row r="265" ht="12.75" outlineLevel="1">
      <c r="U265" s="3"/>
    </row>
    <row r="266" ht="12.75" outlineLevel="1">
      <c r="U266" s="3"/>
    </row>
    <row r="267" ht="12.75" outlineLevel="1">
      <c r="U267" s="3"/>
    </row>
    <row r="268" ht="12.75" outlineLevel="1">
      <c r="U268" s="3"/>
    </row>
    <row r="269" ht="12.75" outlineLevel="1">
      <c r="U269" s="3"/>
    </row>
    <row r="270" ht="12.75" outlineLevel="1">
      <c r="U270" s="3"/>
    </row>
    <row r="271" ht="12.75" outlineLevel="1">
      <c r="U271" s="3"/>
    </row>
    <row r="272" ht="12.75" outlineLevel="1">
      <c r="U272" s="3"/>
    </row>
    <row r="273" ht="12.75" outlineLevel="1">
      <c r="U273" s="3"/>
    </row>
    <row r="274" ht="12.75" outlineLevel="1">
      <c r="U274" s="3"/>
    </row>
    <row r="275" ht="12.75" outlineLevel="1">
      <c r="U275" s="3"/>
    </row>
    <row r="276" ht="12.75" outlineLevel="1">
      <c r="U276" s="3"/>
    </row>
    <row r="277" ht="12.75" outlineLevel="1">
      <c r="U277" s="3"/>
    </row>
    <row r="278" ht="12.75" outlineLevel="1">
      <c r="U278" s="3"/>
    </row>
  </sheetData>
  <sheetProtection/>
  <printOptions/>
  <pageMargins left="0.79" right="0.79" top="1.05" bottom="1.05" header="0.79" footer="0.79"/>
  <pageSetup firstPageNumber="1" useFirstPageNumber="1" horizontalDpi="300" verticalDpi="300" orientation="portrait" paperSize="9"/>
  <headerFooter scaleWithDoc="0" alignWithMargins="0">
    <oddHeader>&amp;C&amp;"Times New Roman,Standaard"&amp;12&amp;A</oddHeader>
    <oddFooter>&amp;C&amp;"Times New Roman,Standaard"&amp;12Pagina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98"/>
  <sheetViews>
    <sheetView zoomScale="80" zoomScaleNormal="80" workbookViewId="0" topLeftCell="A1">
      <selection activeCell="C18" sqref="C18"/>
    </sheetView>
  </sheetViews>
  <sheetFormatPr defaultColWidth="12.28125" defaultRowHeight="12.75" customHeight="1" outlineLevelRow="1"/>
  <cols>
    <col min="1" max="1" width="8.7109375" style="1" bestFit="1" customWidth="1"/>
    <col min="2" max="2" width="8.140625" style="2" bestFit="1" customWidth="1"/>
    <col min="3" max="3" width="8.28125" style="2" bestFit="1" customWidth="1"/>
    <col min="4" max="4" width="11.57421875" style="0" bestFit="1" customWidth="1"/>
    <col min="5" max="5" width="11.57421875" style="3" bestFit="1" customWidth="1"/>
    <col min="6" max="6" width="11.57421875" style="0" bestFit="1" customWidth="1"/>
    <col min="7" max="7" width="11.57421875" style="12" bestFit="1" customWidth="1"/>
    <col min="8" max="8" width="11.57421875" style="13" bestFit="1" customWidth="1"/>
    <col min="9" max="9" width="11.57421875" style="6" bestFit="1" customWidth="1"/>
    <col min="10" max="12" width="11.57421875" style="12" bestFit="1" customWidth="1"/>
    <col min="13" max="13" width="11.57421875" style="7" bestFit="1" customWidth="1"/>
    <col min="14" max="14" width="11.57421875" style="8" bestFit="1" customWidth="1"/>
    <col min="15" max="15" width="11.57421875" style="0" bestFit="1" customWidth="1"/>
    <col min="16" max="16" width="11.57421875" style="17" bestFit="1" customWidth="1"/>
    <col min="17" max="254" width="11.57421875" style="0" bestFit="1" customWidth="1"/>
  </cols>
  <sheetData>
    <row r="1" spans="2:21" ht="13.5" outlineLevel="1">
      <c r="B1" s="2" t="s">
        <v>455</v>
      </c>
      <c r="C1" s="2" t="s">
        <v>0</v>
      </c>
      <c r="G1" s="12" t="str">
        <f>B1</f>
        <v>BAR</v>
      </c>
      <c r="Q1">
        <v>2017</v>
      </c>
      <c r="R1">
        <v>2016</v>
      </c>
      <c r="S1">
        <v>2015</v>
      </c>
      <c r="T1">
        <v>2014</v>
      </c>
      <c r="U1">
        <v>2013</v>
      </c>
    </row>
    <row r="2" spans="1:21" ht="12.75" customHeight="1" outlineLevel="1">
      <c r="A2" s="1" t="s">
        <v>1</v>
      </c>
      <c r="B2" s="2" t="s">
        <v>5</v>
      </c>
      <c r="C2" s="2" t="s">
        <v>5</v>
      </c>
      <c r="E2" s="3" t="s">
        <v>6</v>
      </c>
      <c r="G2" s="12" t="s">
        <v>1</v>
      </c>
      <c r="H2" s="13" t="s">
        <v>7</v>
      </c>
      <c r="J2" s="12" t="s">
        <v>8</v>
      </c>
      <c r="K2" s="12" t="s">
        <v>9</v>
      </c>
      <c r="L2" s="12" t="s">
        <v>10</v>
      </c>
      <c r="N2" s="8" t="s">
        <v>11</v>
      </c>
      <c r="P2" s="18" t="s">
        <v>73</v>
      </c>
      <c r="Q2" s="19">
        <v>13060</v>
      </c>
      <c r="R2" s="19">
        <v>13060</v>
      </c>
      <c r="S2" s="19">
        <v>13020</v>
      </c>
      <c r="T2" s="19">
        <v>13000</v>
      </c>
      <c r="U2" s="19">
        <v>12990</v>
      </c>
    </row>
    <row r="3" spans="1:21" ht="12.75" customHeight="1" outlineLevel="1">
      <c r="A3" s="1">
        <v>201712</v>
      </c>
      <c r="B3" s="2">
        <v>89.25</v>
      </c>
      <c r="C3" s="2">
        <v>3977.88</v>
      </c>
      <c r="G3" s="12" t="e">
        <f>#REF!</f>
        <v>#REF!</v>
      </c>
      <c r="H3" s="13">
        <f aca="true" t="shared" si="0" ref="H3:H27">$B3</f>
        <v>89.25</v>
      </c>
      <c r="L3" s="16"/>
      <c r="P3" s="18" t="s">
        <v>78</v>
      </c>
      <c r="Q3" s="20">
        <v>2</v>
      </c>
      <c r="R3" s="20">
        <v>0.9</v>
      </c>
      <c r="S3" s="20">
        <v>1.44</v>
      </c>
      <c r="T3" s="20">
        <v>1.98</v>
      </c>
      <c r="U3" s="20">
        <v>4.6499999999999995</v>
      </c>
    </row>
    <row r="4" spans="1:21" ht="12.75" customHeight="1" outlineLevel="1">
      <c r="A4" s="1">
        <v>201801</v>
      </c>
      <c r="B4" s="2">
        <v>99.4</v>
      </c>
      <c r="C4" s="9">
        <v>4111.650000000001</v>
      </c>
      <c r="E4" s="3">
        <f aca="true" t="shared" si="1" ref="E4:E27">100*($B4-$B3)/$B4</f>
        <v>10.211267605633807</v>
      </c>
      <c r="G4" s="12" t="e">
        <f>#REF!</f>
        <v>#REF!</v>
      </c>
      <c r="H4" s="13">
        <f t="shared" si="0"/>
        <v>99.4</v>
      </c>
      <c r="L4" s="16"/>
      <c r="P4" s="18" t="s">
        <v>86</v>
      </c>
      <c r="Q4" s="20">
        <v>2.1</v>
      </c>
      <c r="R4" s="20">
        <v>1.9</v>
      </c>
      <c r="S4" s="20">
        <v>1.7500000000000002</v>
      </c>
      <c r="T4" s="20">
        <v>1.6</v>
      </c>
      <c r="U4" s="20">
        <v>1.5</v>
      </c>
    </row>
    <row r="5" spans="1:21" ht="12.75" customHeight="1" outlineLevel="1">
      <c r="A5" s="1">
        <v>201802</v>
      </c>
      <c r="B5" s="2">
        <v>100.4</v>
      </c>
      <c r="C5" s="2">
        <v>3994.45</v>
      </c>
      <c r="E5" s="3">
        <f t="shared" si="1"/>
        <v>0.99601593625498</v>
      </c>
      <c r="G5" s="12" t="e">
        <f>#REF!</f>
        <v>#REF!</v>
      </c>
      <c r="H5" s="13">
        <f t="shared" si="0"/>
        <v>100.4</v>
      </c>
      <c r="L5" s="16"/>
      <c r="P5" s="18" t="s">
        <v>93</v>
      </c>
      <c r="Q5" s="20">
        <v>2.3499999999999996</v>
      </c>
      <c r="R5" s="20">
        <v>2.3699999999999997</v>
      </c>
      <c r="S5" s="20">
        <v>2.84</v>
      </c>
      <c r="T5" s="20">
        <v>2.75</v>
      </c>
      <c r="U5" s="20">
        <v>2.65</v>
      </c>
    </row>
    <row r="6" spans="1:21" ht="12.75" customHeight="1" outlineLevel="1">
      <c r="A6" s="1">
        <v>201803</v>
      </c>
      <c r="B6" s="2">
        <v>100</v>
      </c>
      <c r="C6" s="2">
        <v>3857.1</v>
      </c>
      <c r="E6" s="3">
        <f t="shared" si="1"/>
        <v>-0.4000000000000057</v>
      </c>
      <c r="G6" s="12" t="e">
        <f>#REF!</f>
        <v>#REF!</v>
      </c>
      <c r="H6" s="13">
        <f t="shared" si="0"/>
        <v>100</v>
      </c>
      <c r="L6" s="16"/>
      <c r="P6" s="18" t="s">
        <v>101</v>
      </c>
      <c r="Q6" s="20">
        <v>4.94</v>
      </c>
      <c r="R6" s="20">
        <v>6.31</v>
      </c>
      <c r="S6" s="20">
        <v>9.870000000000001</v>
      </c>
      <c r="T6" s="20">
        <v>6.9</v>
      </c>
      <c r="U6" s="20">
        <v>12.02</v>
      </c>
    </row>
    <row r="7" spans="1:21" ht="12.75" customHeight="1" outlineLevel="1">
      <c r="A7" s="1">
        <v>201804</v>
      </c>
      <c r="B7" s="2">
        <v>107.4</v>
      </c>
      <c r="C7" s="2">
        <v>3910.3</v>
      </c>
      <c r="E7" s="3">
        <f t="shared" si="1"/>
        <v>6.89013035381751</v>
      </c>
      <c r="G7" s="12" t="e">
        <f>#REF!</f>
        <v>#REF!</v>
      </c>
      <c r="H7" s="13">
        <f t="shared" si="0"/>
        <v>107.4</v>
      </c>
      <c r="L7" s="16"/>
      <c r="P7" s="18" t="s">
        <v>109</v>
      </c>
      <c r="Q7" s="20">
        <v>42.38</v>
      </c>
      <c r="R7" s="20">
        <v>43.41</v>
      </c>
      <c r="S7" s="20">
        <v>44.28</v>
      </c>
      <c r="T7" s="20">
        <v>43.7</v>
      </c>
      <c r="U7" s="20">
        <v>42.84</v>
      </c>
    </row>
    <row r="8" spans="1:21" ht="12.75" customHeight="1" outlineLevel="1">
      <c r="A8" s="1">
        <v>201805</v>
      </c>
      <c r="B8" s="2">
        <v>106</v>
      </c>
      <c r="C8" s="9">
        <v>3764.22</v>
      </c>
      <c r="E8" s="3">
        <f t="shared" si="1"/>
        <v>-1.3207547169811373</v>
      </c>
      <c r="G8" s="12" t="e">
        <f>#REF!</f>
        <v>#REF!</v>
      </c>
      <c r="H8" s="13">
        <f t="shared" si="0"/>
        <v>106</v>
      </c>
      <c r="L8" s="16"/>
      <c r="P8" s="18" t="s">
        <v>117</v>
      </c>
      <c r="Q8" s="20">
        <v>105</v>
      </c>
      <c r="R8" s="20">
        <v>211.1</v>
      </c>
      <c r="S8" s="20">
        <v>121.5</v>
      </c>
      <c r="T8" s="20">
        <v>80.8</v>
      </c>
      <c r="U8" s="20">
        <v>32.3</v>
      </c>
    </row>
    <row r="9" spans="1:21" ht="12.75" customHeight="1" outlineLevel="1">
      <c r="A9" s="1">
        <v>201806</v>
      </c>
      <c r="B9" s="2">
        <v>104.6</v>
      </c>
      <c r="C9" s="9">
        <v>3719.86</v>
      </c>
      <c r="E9" s="3">
        <f t="shared" si="1"/>
        <v>-1.3384321223709423</v>
      </c>
      <c r="G9" s="12" t="e">
        <f>#REF!</f>
        <v>#REF!</v>
      </c>
      <c r="H9" s="13">
        <f t="shared" si="0"/>
        <v>104.6</v>
      </c>
      <c r="L9" s="16"/>
      <c r="P9" s="18" t="s">
        <v>125</v>
      </c>
      <c r="Q9" s="20">
        <v>44.63</v>
      </c>
      <c r="R9" s="20">
        <v>88.93</v>
      </c>
      <c r="S9" s="20">
        <v>42.78</v>
      </c>
      <c r="T9" s="20">
        <v>29.41</v>
      </c>
      <c r="U9" s="20">
        <v>12.19</v>
      </c>
    </row>
    <row r="10" spans="1:21" ht="12.75" customHeight="1" outlineLevel="1">
      <c r="A10" s="1">
        <v>201807</v>
      </c>
      <c r="B10" s="2">
        <v>121.2</v>
      </c>
      <c r="C10" s="2">
        <v>3899.04</v>
      </c>
      <c r="E10" s="3">
        <f t="shared" si="1"/>
        <v>13.696369636963704</v>
      </c>
      <c r="G10" s="12" t="e">
        <f>#REF!</f>
        <v>#REF!</v>
      </c>
      <c r="H10" s="13">
        <f t="shared" si="0"/>
        <v>121.2</v>
      </c>
      <c r="L10" s="16"/>
      <c r="P10" s="18" t="s">
        <v>133</v>
      </c>
      <c r="Q10" s="20">
        <v>2.11</v>
      </c>
      <c r="R10" s="20">
        <v>1.84</v>
      </c>
      <c r="S10" s="20">
        <v>1.39</v>
      </c>
      <c r="T10" s="20">
        <v>1.33</v>
      </c>
      <c r="U10" s="20">
        <v>1.32</v>
      </c>
    </row>
    <row r="11" spans="1:21" ht="12.75" customHeight="1" outlineLevel="1">
      <c r="A11" s="1">
        <v>201808</v>
      </c>
      <c r="B11" s="2">
        <v>118.4</v>
      </c>
      <c r="C11" s="2">
        <v>3740.71</v>
      </c>
      <c r="E11" s="3">
        <f t="shared" si="1"/>
        <v>-2.3648648648648622</v>
      </c>
      <c r="G11" s="12" t="e">
        <f>#REF!</f>
        <v>#REF!</v>
      </c>
      <c r="H11" s="13">
        <f t="shared" si="0"/>
        <v>118.4</v>
      </c>
      <c r="L11" s="16"/>
      <c r="P11" s="18" t="s">
        <v>141</v>
      </c>
      <c r="Q11" s="20">
        <v>89.25</v>
      </c>
      <c r="R11" s="20">
        <v>80.04</v>
      </c>
      <c r="S11" s="20">
        <v>61.6</v>
      </c>
      <c r="T11" s="20">
        <v>58.24</v>
      </c>
      <c r="U11" s="20">
        <v>56.7</v>
      </c>
    </row>
    <row r="12" spans="1:12" ht="12.75" outlineLevel="1">
      <c r="A12" s="1">
        <v>201809</v>
      </c>
      <c r="B12" s="2">
        <v>115.4</v>
      </c>
      <c r="C12" s="9">
        <v>3706.74</v>
      </c>
      <c r="E12" s="3">
        <f t="shared" si="1"/>
        <v>-2.5996533795493932</v>
      </c>
      <c r="G12" s="12" t="e">
        <f>#REF!</f>
        <v>#REF!</v>
      </c>
      <c r="H12" s="13">
        <f t="shared" si="0"/>
        <v>115.4</v>
      </c>
      <c r="L12" s="16"/>
    </row>
    <row r="13" spans="1:12" ht="12.75" outlineLevel="1">
      <c r="A13" s="1">
        <v>201810</v>
      </c>
      <c r="B13" s="2">
        <v>100.2</v>
      </c>
      <c r="C13" s="2">
        <v>3447.07</v>
      </c>
      <c r="E13" s="3">
        <f t="shared" si="1"/>
        <v>-15.169660678642716</v>
      </c>
      <c r="G13" s="12" t="e">
        <f>#REF!</f>
        <v>#REF!</v>
      </c>
      <c r="H13" s="13">
        <f t="shared" si="0"/>
        <v>100.2</v>
      </c>
      <c r="L13" s="16"/>
    </row>
    <row r="14" spans="1:12" ht="12.75" outlineLevel="1">
      <c r="A14" s="1">
        <v>201811</v>
      </c>
      <c r="B14" s="2">
        <v>98.9</v>
      </c>
      <c r="C14" s="2">
        <v>3487.9</v>
      </c>
      <c r="E14" s="3">
        <f t="shared" si="1"/>
        <v>-1.314459049544992</v>
      </c>
      <c r="G14" s="12" t="e">
        <f>#REF!</f>
        <v>#REF!</v>
      </c>
      <c r="H14" s="13">
        <f t="shared" si="0"/>
        <v>98.9</v>
      </c>
      <c r="L14" s="16"/>
    </row>
    <row r="15" spans="1:14" ht="12.75" outlineLevel="1">
      <c r="A15" s="1">
        <v>201812</v>
      </c>
      <c r="B15" s="2">
        <v>98.9</v>
      </c>
      <c r="C15" s="9">
        <v>3243.63</v>
      </c>
      <c r="E15" s="3">
        <f t="shared" si="1"/>
        <v>0</v>
      </c>
      <c r="G15" s="12" t="e">
        <f>#REF!</f>
        <v>#REF!</v>
      </c>
      <c r="H15" s="13">
        <f t="shared" si="0"/>
        <v>98.9</v>
      </c>
      <c r="J15" s="12">
        <f aca="true" t="shared" si="2" ref="J15:J27">100-100*($B15-$B3)/$B15</f>
        <v>90.24266936299291</v>
      </c>
      <c r="K15" s="12">
        <f aca="true" t="shared" si="3" ref="K15:K27">100*AVERAGE($B4:$B15)/$B15</f>
        <v>107.0778564206269</v>
      </c>
      <c r="L15" s="16">
        <f>100*(AVERAGE($C15)/$C15)/(AVERAGE($B4:$B15)/$B15)</f>
        <v>93.38999055712937</v>
      </c>
      <c r="M15" s="7" t="e">
        <f>IF(AND(AVERAGE($B7:$B15)/$B15&lt;1,(AVERAGE(#REF!)/#REF!/(AVERAGE($B7:$B15)/$B15))&gt;1),"*","")</f>
        <v>#REF!</v>
      </c>
      <c r="N15" s="8">
        <f aca="true" t="shared" si="4" ref="N15:N27">100*AVERAGE($E4:$E15)/STDEVA($E4:$E15)</f>
        <v>8.334342824240464</v>
      </c>
    </row>
    <row r="16" spans="1:14" ht="12.75" outlineLevel="1">
      <c r="A16" s="1">
        <v>201901</v>
      </c>
      <c r="B16" s="2">
        <v>106.8</v>
      </c>
      <c r="C16" s="9">
        <v>3507.84</v>
      </c>
      <c r="E16" s="3">
        <f t="shared" si="1"/>
        <v>7.397003745318344</v>
      </c>
      <c r="G16" s="12" t="e">
        <f>#REF!</f>
        <v>#REF!</v>
      </c>
      <c r="H16" s="13">
        <f t="shared" si="0"/>
        <v>106.8</v>
      </c>
      <c r="J16" s="12">
        <f t="shared" si="2"/>
        <v>93.07116104868915</v>
      </c>
      <c r="K16" s="12">
        <f t="shared" si="3"/>
        <v>99.73470661672908</v>
      </c>
      <c r="L16" s="16">
        <f>100*(AVERAGE($C16)/$C16)/(AVERAGE($B5:$B16)/$B16)</f>
        <v>100.26599906117978</v>
      </c>
      <c r="M16" s="7" t="e">
        <f>IF(AND(AVERAGE($B8:$B16)/$B16&lt;1,(AVERAGE(#REF!)/#REF!/(AVERAGE($B8:$B16)/$B16))&gt;1),"*","")</f>
        <v>#REF!</v>
      </c>
      <c r="N16" s="8">
        <f t="shared" si="4"/>
        <v>5.333356333168338</v>
      </c>
    </row>
    <row r="17" spans="1:14" ht="12.75" outlineLevel="1">
      <c r="A17" s="1">
        <v>201902</v>
      </c>
      <c r="B17" s="2">
        <v>134.2</v>
      </c>
      <c r="C17" s="9">
        <v>3604.48</v>
      </c>
      <c r="E17" s="3">
        <f t="shared" si="1"/>
        <v>20.41728763040238</v>
      </c>
      <c r="G17" s="12" t="e">
        <f>#REF!</f>
        <v>#REF!</v>
      </c>
      <c r="H17" s="13">
        <f t="shared" si="0"/>
        <v>134.2</v>
      </c>
      <c r="J17" s="12">
        <f t="shared" si="2"/>
        <v>74.81371087928466</v>
      </c>
      <c r="K17" s="12">
        <f t="shared" si="3"/>
        <v>81.47044212617983</v>
      </c>
      <c r="L17" s="16">
        <f>100*(AVERAGE($C17)/$C17)/(AVERAGE($B6:$B17)/$B17)</f>
        <v>122.7439024390244</v>
      </c>
      <c r="M17" s="7" t="e">
        <f>IF(AND(AVERAGE($B9:$B17)/$B17&lt;1,(AVERAGE(#REF!)/#REF!/(AVERAGE($B9:$B17)/$B17))&gt;1),"*","")</f>
        <v>#REF!</v>
      </c>
      <c r="N17" s="8">
        <f t="shared" si="4"/>
        <v>21.92752891120279</v>
      </c>
    </row>
    <row r="18" spans="1:14" ht="12.75" outlineLevel="1">
      <c r="A18" s="1">
        <v>201903</v>
      </c>
      <c r="C18" s="2" t="s">
        <v>456</v>
      </c>
      <c r="E18" s="3" t="e">
        <f t="shared" si="1"/>
        <v>#DIV/0!</v>
      </c>
      <c r="G18" s="12" t="e">
        <f>#REF!</f>
        <v>#REF!</v>
      </c>
      <c r="H18" s="13">
        <f t="shared" si="0"/>
        <v>0</v>
      </c>
      <c r="J18" s="12" t="e">
        <f t="shared" si="2"/>
        <v>#DIV/0!</v>
      </c>
      <c r="K18" s="12" t="e">
        <f t="shared" si="3"/>
        <v>#DIV/0!</v>
      </c>
      <c r="L18" s="16" t="e">
        <f>100*(AVERAGE($C18)/$C18)/(AVERAGE($B7:$B18)/$B18)</f>
        <v>#DIV/0!</v>
      </c>
      <c r="M18" s="7" t="e">
        <f>IF(AND(AVERAGE($B10:$B18)/$B18&lt;1,(AVERAGE($C18)/$C18/(AVERAGE($B10:$B18)/$B18))&gt;1),"*","")</f>
        <v>#DIV/0!</v>
      </c>
      <c r="N18" s="8" t="e">
        <f t="shared" si="4"/>
        <v>#DIV/0!</v>
      </c>
    </row>
    <row r="19" spans="1:14" ht="12.75" outlineLevel="1">
      <c r="A19" s="1">
        <v>201904</v>
      </c>
      <c r="E19" s="3" t="e">
        <f t="shared" si="1"/>
        <v>#DIV/0!</v>
      </c>
      <c r="G19" s="12" t="e">
        <f>#REF!</f>
        <v>#REF!</v>
      </c>
      <c r="H19" s="13">
        <f t="shared" si="0"/>
        <v>0</v>
      </c>
      <c r="J19" s="12" t="e">
        <f t="shared" si="2"/>
        <v>#DIV/0!</v>
      </c>
      <c r="K19" s="12" t="e">
        <f t="shared" si="3"/>
        <v>#DIV/0!</v>
      </c>
      <c r="L19" s="16" t="e">
        <f>100*(AVERAGE($C18:$C19)/$C19)/(AVERAGE($B8:$B19)/$B19)</f>
        <v>#DIV/0!</v>
      </c>
      <c r="M19" s="7" t="e">
        <f>IF(AND(AVERAGE($B11:$B19)/$B19&lt;1,(AVERAGE($C18:$C19)/$C19/(AVERAGE($B11:$B19)/$B19))&gt;1),"*","")</f>
        <v>#DIV/0!</v>
      </c>
      <c r="N19" s="8" t="e">
        <f t="shared" si="4"/>
        <v>#DIV/0!</v>
      </c>
    </row>
    <row r="20" spans="1:14" ht="12.75" outlineLevel="1">
      <c r="A20" s="1">
        <v>201905</v>
      </c>
      <c r="E20" s="3" t="e">
        <f t="shared" si="1"/>
        <v>#DIV/0!</v>
      </c>
      <c r="G20" s="12" t="e">
        <f>#REF!</f>
        <v>#REF!</v>
      </c>
      <c r="H20" s="13">
        <f t="shared" si="0"/>
        <v>0</v>
      </c>
      <c r="J20" s="12" t="e">
        <f t="shared" si="2"/>
        <v>#DIV/0!</v>
      </c>
      <c r="K20" s="12" t="e">
        <f t="shared" si="3"/>
        <v>#DIV/0!</v>
      </c>
      <c r="L20" s="16" t="e">
        <f>100*(AVERAGE($C18:$C20)/$C20)/(AVERAGE($B9:$B20)/$B20)</f>
        <v>#DIV/0!</v>
      </c>
      <c r="M20" s="7" t="e">
        <f>IF(AND(AVERAGE($B12:$B20)/$B20&lt;1,(AVERAGE($C18:$C20)/$C20/(AVERAGE($B12:$B20)/$B20))&gt;1),"*","")</f>
        <v>#DIV/0!</v>
      </c>
      <c r="N20" s="8" t="e">
        <f t="shared" si="4"/>
        <v>#DIV/0!</v>
      </c>
    </row>
    <row r="21" spans="1:14" ht="12.75" outlineLevel="1">
      <c r="A21" s="1">
        <v>201906</v>
      </c>
      <c r="E21" s="3" t="e">
        <f t="shared" si="1"/>
        <v>#DIV/0!</v>
      </c>
      <c r="G21" s="12" t="e">
        <f>#REF!</f>
        <v>#REF!</v>
      </c>
      <c r="H21" s="13">
        <f t="shared" si="0"/>
        <v>0</v>
      </c>
      <c r="J21" s="12" t="e">
        <f t="shared" si="2"/>
        <v>#DIV/0!</v>
      </c>
      <c r="K21" s="12" t="e">
        <f t="shared" si="3"/>
        <v>#DIV/0!</v>
      </c>
      <c r="L21" s="16" t="e">
        <f>100*(AVERAGE($C18:$C21)/$C21)/(AVERAGE($B10:$B21)/$B21)</f>
        <v>#DIV/0!</v>
      </c>
      <c r="M21" s="7" t="e">
        <f>IF(AND(AVERAGE($B13:$B21)/$B21&lt;1,(AVERAGE($C18:$C21)/$C21/(AVERAGE($B13:$B21)/$B21))&gt;1),"*","")</f>
        <v>#DIV/0!</v>
      </c>
      <c r="N21" s="8" t="e">
        <f t="shared" si="4"/>
        <v>#DIV/0!</v>
      </c>
    </row>
    <row r="22" spans="1:14" ht="12.75" outlineLevel="1">
      <c r="A22" s="1">
        <v>201907</v>
      </c>
      <c r="E22" s="3" t="e">
        <f t="shared" si="1"/>
        <v>#DIV/0!</v>
      </c>
      <c r="G22" s="12" t="e">
        <f>#REF!</f>
        <v>#REF!</v>
      </c>
      <c r="H22" s="13">
        <f t="shared" si="0"/>
        <v>0</v>
      </c>
      <c r="J22" s="12" t="e">
        <f t="shared" si="2"/>
        <v>#DIV/0!</v>
      </c>
      <c r="K22" s="12" t="e">
        <f t="shared" si="3"/>
        <v>#DIV/0!</v>
      </c>
      <c r="L22" s="16" t="e">
        <f>100*(AVERAGE($C18:$C22)/$C22)/(AVERAGE($B11:$B22)/$B22)</f>
        <v>#DIV/0!</v>
      </c>
      <c r="M22" s="7" t="e">
        <f>IF(AND(AVERAGE($B14:$B22)/$B22&lt;1,(AVERAGE($C18:$C22)/$C22/(AVERAGE($B14:$B22)/$B22))&gt;1),"*","")</f>
        <v>#DIV/0!</v>
      </c>
      <c r="N22" s="8" t="e">
        <f t="shared" si="4"/>
        <v>#DIV/0!</v>
      </c>
    </row>
    <row r="23" spans="1:14" ht="12.75" outlineLevel="1">
      <c r="A23" s="1">
        <v>201908</v>
      </c>
      <c r="E23" s="3" t="e">
        <f t="shared" si="1"/>
        <v>#DIV/0!</v>
      </c>
      <c r="G23" s="12" t="e">
        <f>#REF!</f>
        <v>#REF!</v>
      </c>
      <c r="H23" s="13">
        <f t="shared" si="0"/>
        <v>0</v>
      </c>
      <c r="J23" s="12" t="e">
        <f t="shared" si="2"/>
        <v>#DIV/0!</v>
      </c>
      <c r="K23" s="12" t="e">
        <f t="shared" si="3"/>
        <v>#DIV/0!</v>
      </c>
      <c r="L23" s="16" t="e">
        <f>100*(AVERAGE($C18:$C23)/$C23)/(AVERAGE($B12:$B23)/$B23)</f>
        <v>#DIV/0!</v>
      </c>
      <c r="M23" s="7" t="e">
        <f>IF(AND(AVERAGE($B15:$B23)/$B23&lt;1,(AVERAGE($C18:$C23)/$C23/(AVERAGE($B15:$B23)/$B23))&gt;1),"*","")</f>
        <v>#DIV/0!</v>
      </c>
      <c r="N23" s="8" t="e">
        <f t="shared" si="4"/>
        <v>#DIV/0!</v>
      </c>
    </row>
    <row r="24" spans="1:14" ht="12.75" outlineLevel="1">
      <c r="A24" s="1">
        <v>201909</v>
      </c>
      <c r="E24" s="3" t="e">
        <f t="shared" si="1"/>
        <v>#DIV/0!</v>
      </c>
      <c r="G24" s="12" t="e">
        <f>#REF!</f>
        <v>#REF!</v>
      </c>
      <c r="H24" s="13">
        <f t="shared" si="0"/>
        <v>0</v>
      </c>
      <c r="J24" s="12" t="e">
        <f t="shared" si="2"/>
        <v>#DIV/0!</v>
      </c>
      <c r="K24" s="12" t="e">
        <f t="shared" si="3"/>
        <v>#DIV/0!</v>
      </c>
      <c r="L24" s="16" t="e">
        <f>100*(AVERAGE($C18:$C24)/$C24)/(AVERAGE($B13:$B24)/$B24)</f>
        <v>#DIV/0!</v>
      </c>
      <c r="M24" s="7" t="e">
        <f>IF(AND(AVERAGE($B16:$B24)/$B24&lt;1,(AVERAGE($C18:$C24)/$C24/(AVERAGE($B16:$B24)/$B24))&gt;1),"*","")</f>
        <v>#DIV/0!</v>
      </c>
      <c r="N24" s="8" t="e">
        <f t="shared" si="4"/>
        <v>#DIV/0!</v>
      </c>
    </row>
    <row r="25" spans="1:14" ht="12.75" outlineLevel="1">
      <c r="A25" s="1">
        <v>201910</v>
      </c>
      <c r="E25" s="3" t="e">
        <f t="shared" si="1"/>
        <v>#DIV/0!</v>
      </c>
      <c r="G25" s="12" t="e">
        <f>#REF!</f>
        <v>#REF!</v>
      </c>
      <c r="H25" s="13">
        <f t="shared" si="0"/>
        <v>0</v>
      </c>
      <c r="J25" s="12" t="e">
        <f t="shared" si="2"/>
        <v>#DIV/0!</v>
      </c>
      <c r="K25" s="12" t="e">
        <f t="shared" si="3"/>
        <v>#DIV/0!</v>
      </c>
      <c r="L25" s="16" t="e">
        <f>100*(AVERAGE($C18:$C25)/$C25)/(AVERAGE($B14:$B25)/$B25)</f>
        <v>#DIV/0!</v>
      </c>
      <c r="M25" s="7" t="e">
        <f>IF(AND(AVERAGE($B17:$B25)/$B25&lt;1,(AVERAGE($C18:$C25)/$C25/(AVERAGE($B17:$B25)/$B25))&gt;1),"*","")</f>
        <v>#DIV/0!</v>
      </c>
      <c r="N25" s="8" t="e">
        <f t="shared" si="4"/>
        <v>#DIV/0!</v>
      </c>
    </row>
    <row r="26" spans="1:14" ht="12.75" outlineLevel="1">
      <c r="A26" s="1">
        <v>201911</v>
      </c>
      <c r="E26" s="3" t="e">
        <f t="shared" si="1"/>
        <v>#DIV/0!</v>
      </c>
      <c r="G26" s="12" t="e">
        <f>#REF!</f>
        <v>#REF!</v>
      </c>
      <c r="H26" s="13">
        <f t="shared" si="0"/>
        <v>0</v>
      </c>
      <c r="J26" s="12" t="e">
        <f t="shared" si="2"/>
        <v>#DIV/0!</v>
      </c>
      <c r="K26" s="12" t="e">
        <f t="shared" si="3"/>
        <v>#DIV/0!</v>
      </c>
      <c r="L26" s="16" t="e">
        <f>100*(AVERAGE($C18:$C26)/$C26)/(AVERAGE($B15:$B26)/$B26)</f>
        <v>#DIV/0!</v>
      </c>
      <c r="M26" s="7" t="e">
        <f>IF(AND(AVERAGE($B18:$B26)/$B26&lt;1,(AVERAGE($C18:$C26)/$C26/(AVERAGE($B18:$B26)/$B26))&gt;1),"*","")</f>
        <v>#DIV/0!</v>
      </c>
      <c r="N26" s="8" t="e">
        <f t="shared" si="4"/>
        <v>#DIV/0!</v>
      </c>
    </row>
    <row r="27" spans="1:14" ht="12.75" outlineLevel="1">
      <c r="A27" s="1">
        <v>201912</v>
      </c>
      <c r="E27" s="3" t="e">
        <f t="shared" si="1"/>
        <v>#DIV/0!</v>
      </c>
      <c r="G27" s="12" t="e">
        <f>#REF!</f>
        <v>#REF!</v>
      </c>
      <c r="H27" s="13">
        <f t="shared" si="0"/>
        <v>0</v>
      </c>
      <c r="J27" s="12" t="e">
        <f t="shared" si="2"/>
        <v>#DIV/0!</v>
      </c>
      <c r="K27" s="12" t="e">
        <f t="shared" si="3"/>
        <v>#DIV/0!</v>
      </c>
      <c r="L27" s="16" t="e">
        <f>100*(AVERAGE($C18:$C27)/$C27)/(AVERAGE($B16:$B27)/$B27)</f>
        <v>#DIV/0!</v>
      </c>
      <c r="M27" s="7" t="e">
        <f>IF(AND(AVERAGE($B19:$B27)/$B27&lt;1,(AVERAGE($C19:$C27)/$C27/(AVERAGE($B19:$B27)/$B27))&gt;1),"*","")</f>
        <v>#DIV/0!</v>
      </c>
      <c r="N27" s="8" t="e">
        <f t="shared" si="4"/>
        <v>#DIV/0!</v>
      </c>
    </row>
    <row r="28" ht="12.75" outlineLevel="1">
      <c r="L28" s="16"/>
    </row>
    <row r="29" ht="12.75" outlineLevel="1">
      <c r="L29" s="16"/>
    </row>
    <row r="30" ht="12.75" outlineLevel="1">
      <c r="L30" s="16"/>
    </row>
    <row r="31" ht="12.75" outlineLevel="1">
      <c r="L31" s="16"/>
    </row>
    <row r="32" ht="12.75" outlineLevel="1">
      <c r="L32" s="16"/>
    </row>
    <row r="33" ht="12.75" outlineLevel="1">
      <c r="L33" s="16"/>
    </row>
    <row r="34" ht="12.75" outlineLevel="1">
      <c r="L34" s="16"/>
    </row>
    <row r="35" ht="12.75" outlineLevel="1">
      <c r="L35" s="16"/>
    </row>
    <row r="36" ht="12.75" outlineLevel="1">
      <c r="L36" s="16"/>
    </row>
    <row r="37" ht="12.75" outlineLevel="1">
      <c r="L37" s="16"/>
    </row>
    <row r="38" ht="12.75" outlineLevel="1">
      <c r="L38" s="16"/>
    </row>
    <row r="39" ht="12.75" outlineLevel="1">
      <c r="L39" s="16"/>
    </row>
    <row r="40" ht="12.75" outlineLevel="1">
      <c r="L40" s="16"/>
    </row>
    <row r="41" ht="12.75" outlineLevel="1">
      <c r="L41" s="16"/>
    </row>
    <row r="42" ht="12.75" outlineLevel="1">
      <c r="L42" s="16"/>
    </row>
    <row r="43" ht="12.75" outlineLevel="1">
      <c r="L43" s="16"/>
    </row>
    <row r="44" ht="12.75" outlineLevel="1">
      <c r="L44" s="16"/>
    </row>
    <row r="45" ht="12.75" outlineLevel="1">
      <c r="L45" s="16"/>
    </row>
    <row r="46" ht="12.75" outlineLevel="1">
      <c r="L46" s="16"/>
    </row>
    <row r="47" ht="12.75" outlineLevel="1">
      <c r="L47" s="16"/>
    </row>
    <row r="48" ht="12.75" outlineLevel="1">
      <c r="L48" s="16"/>
    </row>
    <row r="49" ht="12.75" outlineLevel="1">
      <c r="L49" s="16"/>
    </row>
    <row r="50" ht="12.75" outlineLevel="1">
      <c r="L50" s="16"/>
    </row>
    <row r="51" ht="12.75" outlineLevel="1">
      <c r="L51" s="16"/>
    </row>
    <row r="52" ht="12.75" outlineLevel="1">
      <c r="L52" s="16"/>
    </row>
    <row r="53" ht="12.75" outlineLevel="1">
      <c r="L53" s="16"/>
    </row>
    <row r="54" ht="12.75" outlineLevel="1">
      <c r="L54" s="16"/>
    </row>
    <row r="55" ht="12.75" outlineLevel="1">
      <c r="L55" s="16"/>
    </row>
    <row r="56" ht="12.75" outlineLevel="1">
      <c r="L56" s="16"/>
    </row>
    <row r="57" ht="12.75" outlineLevel="1">
      <c r="L57" s="16"/>
    </row>
    <row r="58" ht="12.75" outlineLevel="1">
      <c r="L58" s="16"/>
    </row>
    <row r="59" ht="12.75" outlineLevel="1">
      <c r="L59" s="16"/>
    </row>
    <row r="60" ht="12.75" outlineLevel="1">
      <c r="L60" s="16"/>
    </row>
    <row r="61" ht="12.75" outlineLevel="1">
      <c r="L61" s="16"/>
    </row>
    <row r="62" ht="12.75" outlineLevel="1">
      <c r="L62" s="16"/>
    </row>
    <row r="63" ht="12.75" outlineLevel="1">
      <c r="L63" s="16"/>
    </row>
    <row r="64" ht="12.75" outlineLevel="1">
      <c r="L64" s="16"/>
    </row>
    <row r="65" ht="12.75" outlineLevel="1">
      <c r="L65" s="16"/>
    </row>
    <row r="66" ht="12.75" outlineLevel="1">
      <c r="L66" s="16"/>
    </row>
    <row r="67" ht="12.75" outlineLevel="1">
      <c r="L67" s="16"/>
    </row>
    <row r="68" ht="12.75" outlineLevel="1">
      <c r="L68" s="16"/>
    </row>
    <row r="69" ht="12.75" outlineLevel="1">
      <c r="L69" s="16"/>
    </row>
    <row r="70" ht="12.75" outlineLevel="1">
      <c r="L70" s="16"/>
    </row>
    <row r="71" ht="12.75" outlineLevel="1">
      <c r="L71" s="16"/>
    </row>
    <row r="72" ht="12.75" outlineLevel="1">
      <c r="L72" s="16"/>
    </row>
    <row r="73" ht="12.75" outlineLevel="1">
      <c r="L73" s="16"/>
    </row>
    <row r="74" ht="12.75" outlineLevel="1">
      <c r="L74" s="16"/>
    </row>
    <row r="75" ht="12.75" outlineLevel="1">
      <c r="L75" s="16"/>
    </row>
    <row r="76" spans="9:12" ht="12.75" outlineLevel="1">
      <c r="I76"/>
      <c r="L76" s="16"/>
    </row>
    <row r="77" spans="9:12" ht="12.75" outlineLevel="1">
      <c r="I77"/>
      <c r="L77" s="16"/>
    </row>
    <row r="78" spans="9:12" ht="12.75" outlineLevel="1">
      <c r="I78"/>
      <c r="L78" s="16"/>
    </row>
    <row r="79" spans="9:12" ht="12.75" outlineLevel="1">
      <c r="I79"/>
      <c r="L79" s="16"/>
    </row>
    <row r="80" spans="9:12" ht="12.75" outlineLevel="1">
      <c r="I80"/>
      <c r="L80" s="16"/>
    </row>
    <row r="81" spans="9:12" ht="12.75" outlineLevel="1">
      <c r="I81"/>
      <c r="L81" s="16"/>
    </row>
    <row r="82" spans="9:12" ht="12.75" outlineLevel="1">
      <c r="I82"/>
      <c r="L82" s="16"/>
    </row>
    <row r="83" spans="9:12" ht="12.75" outlineLevel="1">
      <c r="I83"/>
      <c r="L83" s="16"/>
    </row>
    <row r="84" spans="9:12" ht="12.75" outlineLevel="1">
      <c r="I84"/>
      <c r="L84" s="16"/>
    </row>
    <row r="85" spans="9:12" ht="12.75" outlineLevel="1">
      <c r="I85"/>
      <c r="L85" s="16"/>
    </row>
    <row r="86" spans="9:12" ht="12.75" outlineLevel="1">
      <c r="I86"/>
      <c r="L86" s="16"/>
    </row>
    <row r="87" spans="9:12" ht="12.75" outlineLevel="1">
      <c r="I87"/>
      <c r="L87" s="16"/>
    </row>
    <row r="88" spans="9:12" ht="12.75" outlineLevel="1">
      <c r="I88"/>
      <c r="L88" s="16"/>
    </row>
    <row r="89" spans="9:12" ht="12.75" outlineLevel="1">
      <c r="I89"/>
      <c r="L89" s="16"/>
    </row>
    <row r="90" spans="9:12" ht="12.75" outlineLevel="1">
      <c r="I90"/>
      <c r="L90" s="16"/>
    </row>
    <row r="91" spans="9:12" ht="12.75" outlineLevel="1">
      <c r="I91"/>
      <c r="L91" s="16"/>
    </row>
    <row r="92" spans="9:12" ht="12.75" outlineLevel="1">
      <c r="I92"/>
      <c r="L92" s="16"/>
    </row>
    <row r="93" spans="9:12" ht="12.75" outlineLevel="1">
      <c r="I93"/>
      <c r="L93" s="16"/>
    </row>
    <row r="94" spans="9:12" ht="12.75" outlineLevel="1">
      <c r="I94"/>
      <c r="L94" s="16"/>
    </row>
    <row r="95" spans="9:12" ht="12.75" outlineLevel="1">
      <c r="I95"/>
      <c r="L95" s="16"/>
    </row>
    <row r="96" spans="9:12" ht="12.75" outlineLevel="1">
      <c r="I96"/>
      <c r="L96" s="16"/>
    </row>
    <row r="97" spans="9:12" ht="12.75" outlineLevel="1">
      <c r="I97"/>
      <c r="L97" s="16"/>
    </row>
    <row r="98" spans="9:12" ht="12.75" outlineLevel="1">
      <c r="I98"/>
      <c r="L98" s="16"/>
    </row>
  </sheetData>
  <sheetProtection/>
  <printOptions/>
  <pageMargins left="0.79" right="0.79" top="1.05" bottom="1.05" header="0.79" footer="0.79"/>
  <pageSetup horizontalDpi="300" verticalDpi="300" orientation="portrait" paperSize="9"/>
  <headerFooter scaleWithDoc="0" alignWithMargins="0">
    <oddHeader>&amp;C&amp;"Times New Roman,Standaard"&amp;12&amp;A</oddHeader>
    <oddFooter>&amp;C&amp;"Times New Roman,Standaard"&amp;12Pagina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98"/>
  <sheetViews>
    <sheetView zoomScale="80" zoomScaleNormal="80" workbookViewId="0" topLeftCell="A55">
      <selection activeCell="C89" sqref="C89"/>
    </sheetView>
  </sheetViews>
  <sheetFormatPr defaultColWidth="12.28125" defaultRowHeight="12.75" customHeight="1" outlineLevelRow="1"/>
  <cols>
    <col min="1" max="1" width="8.7109375" style="1" bestFit="1" customWidth="1"/>
    <col min="2" max="2" width="8.140625" style="2" bestFit="1" customWidth="1"/>
    <col min="3" max="3" width="8.28125" style="2" bestFit="1" customWidth="1"/>
    <col min="4" max="4" width="11.57421875" style="0" bestFit="1" customWidth="1"/>
    <col min="5" max="5" width="11.57421875" style="3" bestFit="1" customWidth="1"/>
    <col min="6" max="6" width="11.57421875" style="0" bestFit="1" customWidth="1"/>
    <col min="7" max="7" width="11.57421875" style="12" bestFit="1" customWidth="1"/>
    <col min="8" max="8" width="11.57421875" style="13" bestFit="1" customWidth="1"/>
    <col min="9" max="9" width="11.57421875" style="6" bestFit="1" customWidth="1"/>
    <col min="10" max="12" width="11.57421875" style="12" bestFit="1" customWidth="1"/>
    <col min="13" max="13" width="11.57421875" style="7" bestFit="1" customWidth="1"/>
    <col min="14" max="14" width="11.57421875" style="8" bestFit="1" customWidth="1"/>
    <col min="15" max="16384" width="11.57421875" style="0" bestFit="1" customWidth="1"/>
  </cols>
  <sheetData>
    <row r="1" spans="2:23" ht="12.75" outlineLevel="1">
      <c r="B1" s="2" t="s">
        <v>457</v>
      </c>
      <c r="C1" s="2" t="s">
        <v>0</v>
      </c>
      <c r="G1" s="12" t="str">
        <f>B1</f>
        <v>BPOST</v>
      </c>
      <c r="Q1">
        <v>2017</v>
      </c>
      <c r="R1">
        <v>2016</v>
      </c>
      <c r="S1">
        <v>2015</v>
      </c>
      <c r="T1">
        <v>2014</v>
      </c>
      <c r="U1">
        <v>2013</v>
      </c>
      <c r="V1">
        <v>2012</v>
      </c>
      <c r="W1">
        <v>2011</v>
      </c>
    </row>
    <row r="2" spans="1:23" ht="12.75" outlineLevel="1">
      <c r="A2" s="1" t="s">
        <v>1</v>
      </c>
      <c r="B2" s="2" t="s">
        <v>5</v>
      </c>
      <c r="C2" s="2" t="s">
        <v>5</v>
      </c>
      <c r="E2" s="3" t="s">
        <v>6</v>
      </c>
      <c r="G2" s="12" t="s">
        <v>1</v>
      </c>
      <c r="H2" s="13" t="s">
        <v>7</v>
      </c>
      <c r="J2" s="12" t="s">
        <v>8</v>
      </c>
      <c r="K2" s="12" t="s">
        <v>9</v>
      </c>
      <c r="L2" s="12" t="s">
        <v>10</v>
      </c>
      <c r="N2" s="8" t="s">
        <v>11</v>
      </c>
      <c r="P2" s="18" t="s">
        <v>73</v>
      </c>
      <c r="Q2" s="18">
        <v>200</v>
      </c>
      <c r="R2" s="21">
        <v>200</v>
      </c>
      <c r="S2" s="21">
        <v>200</v>
      </c>
      <c r="T2" s="21">
        <v>200</v>
      </c>
      <c r="U2" s="21">
        <v>200</v>
      </c>
      <c r="V2" s="21">
        <v>200.001</v>
      </c>
      <c r="W2">
        <v>200.001</v>
      </c>
    </row>
    <row r="3" spans="1:23" ht="12.75" outlineLevel="1">
      <c r="A3" s="1">
        <v>201201</v>
      </c>
      <c r="C3" s="2">
        <v>2206.8</v>
      </c>
      <c r="G3" s="12">
        <f aca="true" t="shared" si="0" ref="G3:G66">A3</f>
        <v>201201</v>
      </c>
      <c r="H3" s="13">
        <f aca="true" t="shared" si="1" ref="H3:H66">$B3</f>
        <v>0</v>
      </c>
      <c r="L3" s="16"/>
      <c r="P3" s="18" t="s">
        <v>78</v>
      </c>
      <c r="Q3" s="18" t="s">
        <v>458</v>
      </c>
      <c r="R3" s="21" t="s">
        <v>459</v>
      </c>
      <c r="S3" s="21" t="s">
        <v>460</v>
      </c>
      <c r="T3" s="21" t="s">
        <v>461</v>
      </c>
      <c r="U3" s="21" t="s">
        <v>462</v>
      </c>
      <c r="V3" s="21" t="s">
        <v>269</v>
      </c>
      <c r="W3" s="22" t="s">
        <v>463</v>
      </c>
    </row>
    <row r="4" spans="1:23" ht="12.75" outlineLevel="1">
      <c r="A4" s="1">
        <v>201202</v>
      </c>
      <c r="C4" s="2">
        <v>2275.86</v>
      </c>
      <c r="E4" s="3" t="e">
        <f aca="true" t="shared" si="2" ref="E4:E67">100*($B4-$B3)/$B4</f>
        <v>#DIV/0!</v>
      </c>
      <c r="G4" s="12">
        <f t="shared" si="0"/>
        <v>201202</v>
      </c>
      <c r="H4" s="13">
        <f t="shared" si="1"/>
        <v>0</v>
      </c>
      <c r="L4" s="16"/>
      <c r="P4" s="18" t="s">
        <v>86</v>
      </c>
      <c r="Q4" s="18" t="s">
        <v>464</v>
      </c>
      <c r="R4" s="21" t="s">
        <v>464</v>
      </c>
      <c r="S4" s="21" t="s">
        <v>465</v>
      </c>
      <c r="T4" s="21" t="s">
        <v>466</v>
      </c>
      <c r="U4" s="21" t="s">
        <v>467</v>
      </c>
      <c r="V4" s="21" t="s">
        <v>387</v>
      </c>
      <c r="W4" s="22" t="s">
        <v>206</v>
      </c>
    </row>
    <row r="5" spans="1:23" ht="12.75" outlineLevel="1">
      <c r="A5" s="1">
        <v>201203</v>
      </c>
      <c r="C5" s="2">
        <v>2324.05</v>
      </c>
      <c r="E5" s="3" t="e">
        <f t="shared" si="2"/>
        <v>#DIV/0!</v>
      </c>
      <c r="G5" s="12">
        <f t="shared" si="0"/>
        <v>201203</v>
      </c>
      <c r="H5" s="13">
        <f t="shared" si="1"/>
        <v>0</v>
      </c>
      <c r="L5" s="16"/>
      <c r="P5" s="18" t="s">
        <v>93</v>
      </c>
      <c r="Q5" s="18" t="s">
        <v>244</v>
      </c>
      <c r="R5" s="21" t="s">
        <v>468</v>
      </c>
      <c r="S5" s="21" t="s">
        <v>469</v>
      </c>
      <c r="T5" s="21" t="s">
        <v>470</v>
      </c>
      <c r="U5" s="21" t="s">
        <v>471</v>
      </c>
      <c r="V5" s="21" t="s">
        <v>206</v>
      </c>
      <c r="W5" s="22" t="s">
        <v>206</v>
      </c>
    </row>
    <row r="6" spans="1:23" ht="12.75" outlineLevel="1">
      <c r="A6" s="1">
        <v>201204</v>
      </c>
      <c r="C6" s="2">
        <v>2208.44</v>
      </c>
      <c r="E6" s="3" t="e">
        <f t="shared" si="2"/>
        <v>#DIV/0!</v>
      </c>
      <c r="G6" s="12">
        <f t="shared" si="0"/>
        <v>201204</v>
      </c>
      <c r="H6" s="13">
        <f t="shared" si="1"/>
        <v>0</v>
      </c>
      <c r="L6" s="16"/>
      <c r="P6" s="18" t="s">
        <v>101</v>
      </c>
      <c r="Q6" s="18" t="s">
        <v>472</v>
      </c>
      <c r="R6" s="21" t="s">
        <v>318</v>
      </c>
      <c r="S6" s="21" t="s">
        <v>473</v>
      </c>
      <c r="T6" s="21" t="s">
        <v>474</v>
      </c>
      <c r="U6" s="21" t="s">
        <v>226</v>
      </c>
      <c r="V6" s="21" t="s">
        <v>475</v>
      </c>
      <c r="W6" t="s">
        <v>476</v>
      </c>
    </row>
    <row r="7" spans="1:23" ht="12.75" outlineLevel="1">
      <c r="A7" s="1">
        <v>201205</v>
      </c>
      <c r="C7" s="2">
        <v>2093.56</v>
      </c>
      <c r="E7" s="3" t="e">
        <f t="shared" si="2"/>
        <v>#DIV/0!</v>
      </c>
      <c r="G7" s="12">
        <f t="shared" si="0"/>
        <v>201205</v>
      </c>
      <c r="H7" s="13">
        <f t="shared" si="1"/>
        <v>0</v>
      </c>
      <c r="L7" s="16"/>
      <c r="P7" s="18" t="s">
        <v>109</v>
      </c>
      <c r="Q7" s="18" t="s">
        <v>139</v>
      </c>
      <c r="R7" s="21" t="s">
        <v>477</v>
      </c>
      <c r="S7" s="21" t="s">
        <v>478</v>
      </c>
      <c r="T7" s="21" t="s">
        <v>317</v>
      </c>
      <c r="U7" s="21" t="s">
        <v>479</v>
      </c>
      <c r="V7" s="21" t="s">
        <v>480</v>
      </c>
      <c r="W7" t="s">
        <v>481</v>
      </c>
    </row>
    <row r="8" spans="1:23" ht="12.75" outlineLevel="1">
      <c r="A8" s="1">
        <v>201206</v>
      </c>
      <c r="C8" s="2">
        <v>2227.63</v>
      </c>
      <c r="E8" s="3" t="e">
        <f t="shared" si="2"/>
        <v>#DIV/0!</v>
      </c>
      <c r="G8" s="12">
        <f t="shared" si="0"/>
        <v>201206</v>
      </c>
      <c r="H8" s="13">
        <f t="shared" si="1"/>
        <v>0</v>
      </c>
      <c r="L8" s="16"/>
      <c r="P8" s="18" t="s">
        <v>117</v>
      </c>
      <c r="Q8" s="18" t="s">
        <v>482</v>
      </c>
      <c r="R8" s="21" t="s">
        <v>483</v>
      </c>
      <c r="S8" s="21" t="s">
        <v>484</v>
      </c>
      <c r="T8" s="21" t="s">
        <v>485</v>
      </c>
      <c r="U8" s="21" t="s">
        <v>486</v>
      </c>
      <c r="V8" s="21" t="s">
        <v>487</v>
      </c>
      <c r="W8" s="22" t="s">
        <v>206</v>
      </c>
    </row>
    <row r="9" spans="1:23" ht="12.75" outlineLevel="1">
      <c r="A9" s="1">
        <v>201207</v>
      </c>
      <c r="C9" s="2">
        <v>2274.84</v>
      </c>
      <c r="E9" s="3" t="e">
        <f t="shared" si="2"/>
        <v>#DIV/0!</v>
      </c>
      <c r="G9" s="12">
        <f t="shared" si="0"/>
        <v>201207</v>
      </c>
      <c r="H9" s="13">
        <f t="shared" si="1"/>
        <v>0</v>
      </c>
      <c r="L9" s="16"/>
      <c r="P9" s="18" t="s">
        <v>125</v>
      </c>
      <c r="Q9" s="18" t="s">
        <v>488</v>
      </c>
      <c r="R9" s="21" t="s">
        <v>489</v>
      </c>
      <c r="S9" s="21" t="s">
        <v>490</v>
      </c>
      <c r="T9" s="21" t="s">
        <v>491</v>
      </c>
      <c r="U9" s="21" t="s">
        <v>492</v>
      </c>
      <c r="V9" s="21" t="s">
        <v>206</v>
      </c>
      <c r="W9" s="22" t="s">
        <v>206</v>
      </c>
    </row>
    <row r="10" spans="1:23" ht="12.75" outlineLevel="1">
      <c r="A10" s="1">
        <v>201208</v>
      </c>
      <c r="C10" s="2">
        <v>2345.69</v>
      </c>
      <c r="E10" s="3" t="e">
        <f t="shared" si="2"/>
        <v>#DIV/0!</v>
      </c>
      <c r="G10" s="12">
        <f t="shared" si="0"/>
        <v>201208</v>
      </c>
      <c r="H10" s="13">
        <f t="shared" si="1"/>
        <v>0</v>
      </c>
      <c r="L10" s="16"/>
      <c r="P10" s="18" t="s">
        <v>133</v>
      </c>
      <c r="Q10" s="18" t="s">
        <v>493</v>
      </c>
      <c r="R10" s="21" t="s">
        <v>494</v>
      </c>
      <c r="S10" s="21" t="s">
        <v>495</v>
      </c>
      <c r="T10" s="21" t="s">
        <v>496</v>
      </c>
      <c r="U10" s="21" t="s">
        <v>416</v>
      </c>
      <c r="V10" s="21" t="s">
        <v>206</v>
      </c>
      <c r="W10" s="22" t="s">
        <v>206</v>
      </c>
    </row>
    <row r="11" spans="1:23" ht="12.75" outlineLevel="1">
      <c r="A11" s="1">
        <v>201209</v>
      </c>
      <c r="C11" s="2">
        <v>2373.3300000000004</v>
      </c>
      <c r="E11" s="3" t="e">
        <f t="shared" si="2"/>
        <v>#DIV/0!</v>
      </c>
      <c r="G11" s="12">
        <f t="shared" si="0"/>
        <v>201209</v>
      </c>
      <c r="H11" s="13">
        <f t="shared" si="1"/>
        <v>0</v>
      </c>
      <c r="L11" s="16"/>
      <c r="P11" s="18" t="s">
        <v>141</v>
      </c>
      <c r="Q11" s="18" t="s">
        <v>497</v>
      </c>
      <c r="R11" s="21" t="s">
        <v>498</v>
      </c>
      <c r="S11" s="21" t="s">
        <v>499</v>
      </c>
      <c r="T11" s="21" t="s">
        <v>500</v>
      </c>
      <c r="U11" s="21" t="s">
        <v>501</v>
      </c>
      <c r="V11" s="21" t="s">
        <v>206</v>
      </c>
      <c r="W11" s="22" t="s">
        <v>206</v>
      </c>
    </row>
    <row r="12" spans="1:12" ht="12.75" outlineLevel="1">
      <c r="A12" s="1">
        <v>201210</v>
      </c>
      <c r="C12" s="2">
        <v>2369.21</v>
      </c>
      <c r="E12" s="3" t="e">
        <f t="shared" si="2"/>
        <v>#DIV/0!</v>
      </c>
      <c r="G12" s="12">
        <f t="shared" si="0"/>
        <v>201210</v>
      </c>
      <c r="H12" s="13">
        <f t="shared" si="1"/>
        <v>0</v>
      </c>
      <c r="L12" s="16"/>
    </row>
    <row r="13" spans="1:12" ht="12.75" outlineLevel="1">
      <c r="A13" s="1">
        <v>201211</v>
      </c>
      <c r="C13" s="2">
        <v>2436.9500000000003</v>
      </c>
      <c r="E13" s="3" t="e">
        <f t="shared" si="2"/>
        <v>#DIV/0!</v>
      </c>
      <c r="G13" s="12">
        <f t="shared" si="0"/>
        <v>201211</v>
      </c>
      <c r="H13" s="13">
        <f t="shared" si="1"/>
        <v>0</v>
      </c>
      <c r="L13" s="16"/>
    </row>
    <row r="14" spans="1:12" ht="12.75" outlineLevel="1">
      <c r="A14" s="1">
        <v>201212</v>
      </c>
      <c r="C14" s="2">
        <v>2475.8100000000004</v>
      </c>
      <c r="E14" s="3" t="e">
        <f t="shared" si="2"/>
        <v>#DIV/0!</v>
      </c>
      <c r="G14" s="12">
        <f t="shared" si="0"/>
        <v>201212</v>
      </c>
      <c r="H14" s="13">
        <f t="shared" si="1"/>
        <v>0</v>
      </c>
      <c r="L14" s="16"/>
    </row>
    <row r="15" spans="1:14" ht="12.75" outlineLevel="1">
      <c r="A15" s="1">
        <v>201301</v>
      </c>
      <c r="C15" s="2">
        <v>2520.3500000000004</v>
      </c>
      <c r="E15" s="3" t="e">
        <f t="shared" si="2"/>
        <v>#DIV/0!</v>
      </c>
      <c r="G15" s="12">
        <f t="shared" si="0"/>
        <v>201301</v>
      </c>
      <c r="H15" s="13">
        <f t="shared" si="1"/>
        <v>0</v>
      </c>
      <c r="J15" s="12" t="e">
        <f aca="true" t="shared" si="3" ref="J15:J78">100-100*($B15-$B3)/$B15</f>
        <v>#DIV/0!</v>
      </c>
      <c r="K15" s="12" t="e">
        <f aca="true" t="shared" si="4" ref="K15:K78">100*AVERAGE($B4:$B15)/$B15</f>
        <v>#DIV/0!</v>
      </c>
      <c r="L15" s="16" t="e">
        <f aca="true" t="shared" si="5" ref="L15:L78">100*(AVERAGE($C4:$C15)/$C15)/(AVERAGE($B4:$B15)/$B15)</f>
        <v>#DIV/0!</v>
      </c>
      <c r="M15" s="7" t="e">
        <f aca="true" t="shared" si="6" ref="M15:M78">IF(AND(AVERAGE($B7:$B15)/$B15&lt;1,(AVERAGE($C7:$C15)/$C15/(AVERAGE($B7:$B15)/$B15))&gt;1),"*","")</f>
        <v>#DIV/0!</v>
      </c>
      <c r="N15" s="8" t="e">
        <f aca="true" t="shared" si="7" ref="N15:N78">100*AVERAGE($E4:$E15)/STDEVA($E4:$E15)</f>
        <v>#DIV/0!</v>
      </c>
    </row>
    <row r="16" spans="1:14" ht="12.75" outlineLevel="1">
      <c r="A16" s="1">
        <v>201302</v>
      </c>
      <c r="C16" s="2">
        <v>2569.17</v>
      </c>
      <c r="E16" s="3" t="e">
        <f t="shared" si="2"/>
        <v>#DIV/0!</v>
      </c>
      <c r="G16" s="12">
        <f t="shared" si="0"/>
        <v>201302</v>
      </c>
      <c r="H16" s="13">
        <f t="shared" si="1"/>
        <v>0</v>
      </c>
      <c r="J16" s="12" t="e">
        <f t="shared" si="3"/>
        <v>#DIV/0!</v>
      </c>
      <c r="K16" s="12" t="e">
        <f t="shared" si="4"/>
        <v>#DIV/0!</v>
      </c>
      <c r="L16" s="16" t="e">
        <f t="shared" si="5"/>
        <v>#DIV/0!</v>
      </c>
      <c r="M16" s="7" t="e">
        <f t="shared" si="6"/>
        <v>#DIV/0!</v>
      </c>
      <c r="N16" s="8" t="e">
        <f t="shared" si="7"/>
        <v>#DIV/0!</v>
      </c>
    </row>
    <row r="17" spans="1:14" ht="12.75" outlineLevel="1">
      <c r="A17" s="1">
        <v>201303</v>
      </c>
      <c r="C17" s="2">
        <v>2592.19</v>
      </c>
      <c r="E17" s="3" t="e">
        <f t="shared" si="2"/>
        <v>#DIV/0!</v>
      </c>
      <c r="G17" s="12">
        <f t="shared" si="0"/>
        <v>201303</v>
      </c>
      <c r="H17" s="13">
        <f t="shared" si="1"/>
        <v>0</v>
      </c>
      <c r="J17" s="12" t="e">
        <f t="shared" si="3"/>
        <v>#DIV/0!</v>
      </c>
      <c r="K17" s="12" t="e">
        <f t="shared" si="4"/>
        <v>#DIV/0!</v>
      </c>
      <c r="L17" s="16" t="e">
        <f t="shared" si="5"/>
        <v>#DIV/0!</v>
      </c>
      <c r="M17" s="7" t="e">
        <f t="shared" si="6"/>
        <v>#DIV/0!</v>
      </c>
      <c r="N17" s="8" t="e">
        <f t="shared" si="7"/>
        <v>#DIV/0!</v>
      </c>
    </row>
    <row r="18" spans="1:14" ht="12.75" outlineLevel="1">
      <c r="A18" s="1">
        <v>201304</v>
      </c>
      <c r="C18" s="2">
        <v>2643.42</v>
      </c>
      <c r="E18" s="3" t="e">
        <f t="shared" si="2"/>
        <v>#DIV/0!</v>
      </c>
      <c r="G18" s="12">
        <f t="shared" si="0"/>
        <v>201304</v>
      </c>
      <c r="H18" s="13">
        <f t="shared" si="1"/>
        <v>0</v>
      </c>
      <c r="J18" s="12" t="e">
        <f t="shared" si="3"/>
        <v>#DIV/0!</v>
      </c>
      <c r="K18" s="12" t="e">
        <f t="shared" si="4"/>
        <v>#DIV/0!</v>
      </c>
      <c r="L18" s="16" t="e">
        <f t="shared" si="5"/>
        <v>#DIV/0!</v>
      </c>
      <c r="M18" s="7" t="e">
        <f t="shared" si="6"/>
        <v>#DIV/0!</v>
      </c>
      <c r="N18" s="8" t="e">
        <f t="shared" si="7"/>
        <v>#DIV/0!</v>
      </c>
    </row>
    <row r="19" spans="1:14" ht="12.75" outlineLevel="1">
      <c r="A19" s="1">
        <v>201305</v>
      </c>
      <c r="B19" s="2">
        <v>13.59</v>
      </c>
      <c r="C19" s="2">
        <v>2649.36</v>
      </c>
      <c r="E19" s="3">
        <f t="shared" si="2"/>
        <v>100</v>
      </c>
      <c r="G19" s="12">
        <f t="shared" si="0"/>
        <v>201305</v>
      </c>
      <c r="H19" s="13">
        <f t="shared" si="1"/>
        <v>13.59</v>
      </c>
      <c r="J19" s="12">
        <f t="shared" si="3"/>
        <v>0</v>
      </c>
      <c r="K19" s="12">
        <f t="shared" si="4"/>
        <v>100</v>
      </c>
      <c r="L19" s="16">
        <f t="shared" si="5"/>
        <v>92.72034881380159</v>
      </c>
      <c r="M19" s="7">
        <f t="shared" si="6"/>
      </c>
      <c r="N19" s="8" t="e">
        <f t="shared" si="7"/>
        <v>#DIV/0!</v>
      </c>
    </row>
    <row r="20" spans="1:14" ht="12.75" outlineLevel="1">
      <c r="A20" s="1">
        <v>201306</v>
      </c>
      <c r="B20" s="2">
        <v>14.28</v>
      </c>
      <c r="C20" s="2">
        <v>2526.11</v>
      </c>
      <c r="E20" s="3">
        <f t="shared" si="2"/>
        <v>4.83193277310924</v>
      </c>
      <c r="G20" s="12">
        <f t="shared" si="0"/>
        <v>201306</v>
      </c>
      <c r="H20" s="13">
        <f t="shared" si="1"/>
        <v>14.28</v>
      </c>
      <c r="J20" s="12">
        <f t="shared" si="3"/>
        <v>0</v>
      </c>
      <c r="K20" s="12">
        <f t="shared" si="4"/>
        <v>97.58403361344537</v>
      </c>
      <c r="L20" s="16">
        <f t="shared" si="5"/>
        <v>100.66079538781005</v>
      </c>
      <c r="M20" s="7" t="str">
        <f t="shared" si="6"/>
        <v>*</v>
      </c>
      <c r="N20" s="8" t="e">
        <f t="shared" si="7"/>
        <v>#DIV/0!</v>
      </c>
    </row>
    <row r="21" spans="1:14" ht="12.75" outlineLevel="1">
      <c r="A21" s="1">
        <v>201307</v>
      </c>
      <c r="B21" s="2">
        <v>14.34</v>
      </c>
      <c r="C21" s="2">
        <v>2662.68</v>
      </c>
      <c r="E21" s="3">
        <f t="shared" si="2"/>
        <v>0.41841004184100766</v>
      </c>
      <c r="G21" s="12">
        <f t="shared" si="0"/>
        <v>201307</v>
      </c>
      <c r="H21" s="13">
        <f t="shared" si="1"/>
        <v>14.34</v>
      </c>
      <c r="J21" s="12">
        <f t="shared" si="3"/>
        <v>0</v>
      </c>
      <c r="K21" s="12">
        <f t="shared" si="4"/>
        <v>98.11715481171547</v>
      </c>
      <c r="L21" s="16">
        <f t="shared" si="5"/>
        <v>96.21607824486524</v>
      </c>
      <c r="M21" s="7">
        <f t="shared" si="6"/>
      </c>
      <c r="N21" s="8" t="e">
        <f t="shared" si="7"/>
        <v>#DIV/0!</v>
      </c>
    </row>
    <row r="22" spans="1:14" ht="12.75" outlineLevel="1">
      <c r="A22" s="1">
        <v>201308</v>
      </c>
      <c r="B22" s="2">
        <v>14.729999999999999</v>
      </c>
      <c r="C22" s="2">
        <v>2673.42</v>
      </c>
      <c r="E22" s="3">
        <f t="shared" si="2"/>
        <v>2.6476578411405214</v>
      </c>
      <c r="G22" s="12">
        <f t="shared" si="0"/>
        <v>201308</v>
      </c>
      <c r="H22" s="13">
        <f t="shared" si="1"/>
        <v>14.729999999999999</v>
      </c>
      <c r="J22" s="12">
        <f t="shared" si="3"/>
        <v>0</v>
      </c>
      <c r="K22" s="12">
        <f t="shared" si="4"/>
        <v>96.63951120162932</v>
      </c>
      <c r="L22" s="16">
        <f t="shared" si="5"/>
        <v>98.35189852720116</v>
      </c>
      <c r="M22" s="7" t="str">
        <f t="shared" si="6"/>
        <v>*</v>
      </c>
      <c r="N22" s="8" t="e">
        <f t="shared" si="7"/>
        <v>#DIV/0!</v>
      </c>
    </row>
    <row r="23" spans="1:14" ht="12.75" outlineLevel="1">
      <c r="A23" s="1">
        <v>201309</v>
      </c>
      <c r="B23" s="2">
        <v>14.139999999999999</v>
      </c>
      <c r="C23" s="2">
        <v>2802.27</v>
      </c>
      <c r="E23" s="3">
        <f t="shared" si="2"/>
        <v>-4.172560113154172</v>
      </c>
      <c r="G23" s="12">
        <f t="shared" si="0"/>
        <v>201309</v>
      </c>
      <c r="H23" s="13">
        <f t="shared" si="1"/>
        <v>14.139999999999999</v>
      </c>
      <c r="J23" s="12">
        <f t="shared" si="3"/>
        <v>0</v>
      </c>
      <c r="K23" s="12">
        <f t="shared" si="4"/>
        <v>100.53748231966053</v>
      </c>
      <c r="L23" s="16">
        <f t="shared" si="5"/>
        <v>91.4604764038281</v>
      </c>
      <c r="M23" s="7">
        <f t="shared" si="6"/>
      </c>
      <c r="N23" s="8" t="e">
        <f t="shared" si="7"/>
        <v>#DIV/0!</v>
      </c>
    </row>
    <row r="24" spans="1:14" ht="12.75" outlineLevel="1">
      <c r="A24" s="1">
        <v>201310</v>
      </c>
      <c r="B24" s="2">
        <v>15.49</v>
      </c>
      <c r="C24" s="2">
        <v>2904.3500000000004</v>
      </c>
      <c r="E24" s="3">
        <f t="shared" si="2"/>
        <v>8.715300193673347</v>
      </c>
      <c r="G24" s="12">
        <f t="shared" si="0"/>
        <v>201310</v>
      </c>
      <c r="H24" s="13">
        <f t="shared" si="1"/>
        <v>15.49</v>
      </c>
      <c r="J24" s="12">
        <f t="shared" si="3"/>
        <v>0</v>
      </c>
      <c r="K24" s="12">
        <f t="shared" si="4"/>
        <v>93.14611577361737</v>
      </c>
      <c r="L24" s="16">
        <f t="shared" si="5"/>
        <v>96.89684884510578</v>
      </c>
      <c r="M24" s="7">
        <f t="shared" si="6"/>
      </c>
      <c r="N24" s="8" t="e">
        <f t="shared" si="7"/>
        <v>#DIV/0!</v>
      </c>
    </row>
    <row r="25" spans="1:14" ht="12.75" outlineLevel="1">
      <c r="A25" s="1">
        <v>201311</v>
      </c>
      <c r="B25" s="2">
        <v>15.65</v>
      </c>
      <c r="C25" s="2">
        <v>2870.8900000000003</v>
      </c>
      <c r="E25" s="3">
        <f t="shared" si="2"/>
        <v>1.022364217252397</v>
      </c>
      <c r="G25" s="12">
        <f t="shared" si="0"/>
        <v>201311</v>
      </c>
      <c r="H25" s="13">
        <f t="shared" si="1"/>
        <v>15.65</v>
      </c>
      <c r="J25" s="12">
        <f t="shared" si="3"/>
        <v>0</v>
      </c>
      <c r="K25" s="12">
        <f t="shared" si="4"/>
        <v>93.30899132816064</v>
      </c>
      <c r="L25" s="16">
        <f t="shared" si="5"/>
        <v>99.20498557598516</v>
      </c>
      <c r="M25" s="7" t="str">
        <f t="shared" si="6"/>
        <v>*</v>
      </c>
      <c r="N25" s="8" t="e">
        <f t="shared" si="7"/>
        <v>#DIV/0!</v>
      </c>
    </row>
    <row r="26" spans="1:14" ht="12.75" outlineLevel="1">
      <c r="A26" s="1">
        <v>201312</v>
      </c>
      <c r="B26" s="2">
        <v>14.21</v>
      </c>
      <c r="C26" s="2">
        <v>2923.82</v>
      </c>
      <c r="E26" s="3">
        <f t="shared" si="2"/>
        <v>-10.13370865587614</v>
      </c>
      <c r="G26" s="12">
        <f t="shared" si="0"/>
        <v>201312</v>
      </c>
      <c r="H26" s="13">
        <f t="shared" si="1"/>
        <v>14.21</v>
      </c>
      <c r="J26" s="12">
        <f t="shared" si="3"/>
        <v>0</v>
      </c>
      <c r="K26" s="12">
        <f t="shared" si="4"/>
        <v>102.41907107670652</v>
      </c>
      <c r="L26" s="16">
        <f t="shared" si="5"/>
        <v>89.99136690694938</v>
      </c>
      <c r="M26" s="7">
        <f t="shared" si="6"/>
      </c>
      <c r="N26" s="8" t="e">
        <f t="shared" si="7"/>
        <v>#DIV/0!</v>
      </c>
    </row>
    <row r="27" spans="1:14" ht="12.75" outlineLevel="1">
      <c r="A27" s="1">
        <v>201401</v>
      </c>
      <c r="B27" s="2">
        <v>14.45</v>
      </c>
      <c r="C27" s="2">
        <v>2891.25</v>
      </c>
      <c r="E27" s="3">
        <f t="shared" si="2"/>
        <v>1.660899653979228</v>
      </c>
      <c r="G27" s="12">
        <f t="shared" si="0"/>
        <v>201401</v>
      </c>
      <c r="H27" s="13">
        <f t="shared" si="1"/>
        <v>14.45</v>
      </c>
      <c r="J27" s="12">
        <f t="shared" si="3"/>
        <v>0</v>
      </c>
      <c r="K27" s="12">
        <f t="shared" si="4"/>
        <v>100.63821607074199</v>
      </c>
      <c r="L27" s="16">
        <f t="shared" si="5"/>
        <v>93.67776395006646</v>
      </c>
      <c r="M27" s="7">
        <f t="shared" si="6"/>
      </c>
      <c r="N27" s="8" t="e">
        <f t="shared" si="7"/>
        <v>#DIV/0!</v>
      </c>
    </row>
    <row r="28" spans="1:14" ht="12.75" outlineLevel="1">
      <c r="A28" s="1">
        <v>201402</v>
      </c>
      <c r="B28" s="2">
        <v>15.350000000000001</v>
      </c>
      <c r="C28" s="2">
        <v>3096.9100000000003</v>
      </c>
      <c r="E28" s="3">
        <f t="shared" si="2"/>
        <v>5.863192182410437</v>
      </c>
      <c r="G28" s="12">
        <f t="shared" si="0"/>
        <v>201402</v>
      </c>
      <c r="H28" s="13">
        <f t="shared" si="1"/>
        <v>15.350000000000001</v>
      </c>
      <c r="J28" s="12">
        <f t="shared" si="3"/>
        <v>0</v>
      </c>
      <c r="K28" s="12">
        <f t="shared" si="4"/>
        <v>95.26384364820842</v>
      </c>
      <c r="L28" s="16">
        <f t="shared" si="5"/>
        <v>93.88140369452535</v>
      </c>
      <c r="M28" s="7">
        <f t="shared" si="6"/>
      </c>
      <c r="N28" s="8" t="e">
        <f t="shared" si="7"/>
        <v>#DIV/0!</v>
      </c>
    </row>
    <row r="29" spans="1:14" ht="12.75" outlineLevel="1">
      <c r="A29" s="1">
        <v>201403</v>
      </c>
      <c r="B29" s="2">
        <v>16.25</v>
      </c>
      <c r="C29" s="2">
        <v>3129.94</v>
      </c>
      <c r="E29" s="3">
        <f t="shared" si="2"/>
        <v>5.538461538461529</v>
      </c>
      <c r="G29" s="12">
        <f t="shared" si="0"/>
        <v>201403</v>
      </c>
      <c r="H29" s="13">
        <f t="shared" si="1"/>
        <v>16.25</v>
      </c>
      <c r="J29" s="12">
        <f t="shared" si="3"/>
        <v>0</v>
      </c>
      <c r="K29" s="12">
        <f t="shared" si="4"/>
        <v>90.89790209790208</v>
      </c>
      <c r="L29" s="16">
        <f t="shared" si="5"/>
        <v>98.92744243154976</v>
      </c>
      <c r="M29" s="7" t="str">
        <f t="shared" si="6"/>
        <v>*</v>
      </c>
      <c r="N29" s="8" t="e">
        <f t="shared" si="7"/>
        <v>#DIV/0!</v>
      </c>
    </row>
    <row r="30" spans="1:14" ht="12.75" outlineLevel="1">
      <c r="A30" s="1">
        <v>201404</v>
      </c>
      <c r="B30" s="2">
        <v>16.235</v>
      </c>
      <c r="C30" s="2">
        <v>3089.8</v>
      </c>
      <c r="E30" s="3">
        <f t="shared" si="2"/>
        <v>-0.09239297813366534</v>
      </c>
      <c r="G30" s="12">
        <f t="shared" si="0"/>
        <v>201404</v>
      </c>
      <c r="H30" s="13">
        <f t="shared" si="1"/>
        <v>16.235</v>
      </c>
      <c r="J30" s="12">
        <f t="shared" si="3"/>
        <v>0</v>
      </c>
      <c r="K30" s="12">
        <f t="shared" si="4"/>
        <v>91.73339492865209</v>
      </c>
      <c r="L30" s="16">
        <f t="shared" si="5"/>
        <v>100.61229991748166</v>
      </c>
      <c r="M30" s="7" t="str">
        <f t="shared" si="6"/>
        <v>*</v>
      </c>
      <c r="N30" s="8">
        <f t="shared" si="7"/>
        <v>33.569757095036785</v>
      </c>
    </row>
    <row r="31" spans="1:14" ht="12.75" outlineLevel="1">
      <c r="A31" s="1">
        <v>201405</v>
      </c>
      <c r="B31" s="2">
        <v>18.479999999999997</v>
      </c>
      <c r="C31" s="2">
        <v>3159.1</v>
      </c>
      <c r="E31" s="3">
        <f t="shared" si="2"/>
        <v>12.148268398268387</v>
      </c>
      <c r="G31" s="12">
        <f t="shared" si="0"/>
        <v>201405</v>
      </c>
      <c r="H31" s="13">
        <f t="shared" si="1"/>
        <v>18.479999999999997</v>
      </c>
      <c r="J31" s="12">
        <f t="shared" si="3"/>
        <v>73.53896103896105</v>
      </c>
      <c r="K31" s="12">
        <f t="shared" si="4"/>
        <v>82.79446248196248</v>
      </c>
      <c r="L31" s="16">
        <f t="shared" si="5"/>
        <v>110.65361975482863</v>
      </c>
      <c r="M31" s="7" t="str">
        <f t="shared" si="6"/>
        <v>*</v>
      </c>
      <c r="N31" s="8">
        <f t="shared" si="7"/>
        <v>40.56987871006353</v>
      </c>
    </row>
    <row r="32" spans="1:14" ht="12.75" outlineLevel="1">
      <c r="A32" s="1">
        <v>201406</v>
      </c>
      <c r="B32" s="2">
        <v>18.45</v>
      </c>
      <c r="C32" s="2">
        <v>3127.21</v>
      </c>
      <c r="E32" s="3">
        <f t="shared" si="2"/>
        <v>-0.16260162601624709</v>
      </c>
      <c r="G32" s="12">
        <f t="shared" si="0"/>
        <v>201406</v>
      </c>
      <c r="H32" s="13">
        <f t="shared" si="1"/>
        <v>18.45</v>
      </c>
      <c r="J32" s="12">
        <f t="shared" si="3"/>
        <v>77.39837398373984</v>
      </c>
      <c r="K32" s="12">
        <f t="shared" si="4"/>
        <v>84.81255645889793</v>
      </c>
      <c r="L32" s="16">
        <f t="shared" si="5"/>
        <v>111.01083014531478</v>
      </c>
      <c r="M32" s="7" t="str">
        <f t="shared" si="6"/>
        <v>*</v>
      </c>
      <c r="N32" s="8">
        <f t="shared" si="7"/>
        <v>33.523913477723305</v>
      </c>
    </row>
    <row r="33" spans="1:14" ht="12.75" outlineLevel="1">
      <c r="A33" s="1">
        <v>201407</v>
      </c>
      <c r="B33" s="2">
        <v>18.77</v>
      </c>
      <c r="C33" s="2">
        <v>3098.74</v>
      </c>
      <c r="E33" s="3">
        <f t="shared" si="2"/>
        <v>1.7048481619605769</v>
      </c>
      <c r="G33" s="12">
        <f t="shared" si="0"/>
        <v>201407</v>
      </c>
      <c r="H33" s="13">
        <f t="shared" si="1"/>
        <v>18.77</v>
      </c>
      <c r="J33" s="12">
        <f t="shared" si="3"/>
        <v>76.39850825785828</v>
      </c>
      <c r="K33" s="12">
        <f t="shared" si="4"/>
        <v>85.33342212750843</v>
      </c>
      <c r="L33" s="16">
        <f t="shared" si="5"/>
        <v>112.72116468393907</v>
      </c>
      <c r="M33" s="7" t="str">
        <f t="shared" si="6"/>
        <v>*</v>
      </c>
      <c r="N33" s="8">
        <f t="shared" si="7"/>
        <v>35.47845780306574</v>
      </c>
    </row>
    <row r="34" spans="1:14" ht="12.75" outlineLevel="1">
      <c r="A34" s="1">
        <v>201408</v>
      </c>
      <c r="B34" s="2">
        <v>18.75</v>
      </c>
      <c r="C34" s="2">
        <v>3192.72</v>
      </c>
      <c r="E34" s="3">
        <f t="shared" si="2"/>
        <v>-0.1066666666666644</v>
      </c>
      <c r="G34" s="12">
        <f t="shared" si="0"/>
        <v>201408</v>
      </c>
      <c r="H34" s="13">
        <f t="shared" si="1"/>
        <v>18.75</v>
      </c>
      <c r="J34" s="12">
        <f t="shared" si="3"/>
        <v>78.56</v>
      </c>
      <c r="K34" s="12">
        <f t="shared" si="4"/>
        <v>87.21111111111111</v>
      </c>
      <c r="L34" s="16">
        <f t="shared" si="5"/>
        <v>108.60183570700168</v>
      </c>
      <c r="M34" s="7" t="str">
        <f t="shared" si="6"/>
        <v>*</v>
      </c>
      <c r="N34" s="8">
        <f t="shared" si="7"/>
        <v>31.371615432810803</v>
      </c>
    </row>
    <row r="35" spans="1:14" ht="12.75" outlineLevel="1">
      <c r="A35" s="1">
        <v>201409</v>
      </c>
      <c r="B35" s="2">
        <v>18.9</v>
      </c>
      <c r="C35" s="2">
        <v>3221.4</v>
      </c>
      <c r="E35" s="3">
        <f t="shared" si="2"/>
        <v>0.7936507936507862</v>
      </c>
      <c r="G35" s="12">
        <f t="shared" si="0"/>
        <v>201409</v>
      </c>
      <c r="H35" s="13">
        <f t="shared" si="1"/>
        <v>18.9</v>
      </c>
      <c r="J35" s="12">
        <f t="shared" si="3"/>
        <v>74.81481481481481</v>
      </c>
      <c r="K35" s="12">
        <f t="shared" si="4"/>
        <v>88.61772486772487</v>
      </c>
      <c r="L35" s="16">
        <f t="shared" si="5"/>
        <v>107.14998190625639</v>
      </c>
      <c r="M35" s="7" t="str">
        <f t="shared" si="6"/>
        <v>*</v>
      </c>
      <c r="N35" s="8">
        <f t="shared" si="7"/>
        <v>40.509332116645915</v>
      </c>
    </row>
    <row r="36" spans="1:14" ht="12.75" outlineLevel="1">
      <c r="A36" s="1">
        <v>201410</v>
      </c>
      <c r="B36" s="2">
        <v>19.75</v>
      </c>
      <c r="C36" s="2">
        <v>3157.15</v>
      </c>
      <c r="E36" s="3">
        <f t="shared" si="2"/>
        <v>4.303797468354437</v>
      </c>
      <c r="G36" s="12">
        <f t="shared" si="0"/>
        <v>201410</v>
      </c>
      <c r="H36" s="13">
        <f t="shared" si="1"/>
        <v>19.75</v>
      </c>
      <c r="J36" s="12">
        <f t="shared" si="3"/>
        <v>78.43037974683544</v>
      </c>
      <c r="K36" s="12">
        <f t="shared" si="4"/>
        <v>86.60126582278482</v>
      </c>
      <c r="L36" s="16">
        <f t="shared" si="5"/>
        <v>112.64675540970497</v>
      </c>
      <c r="M36" s="7" t="str">
        <f t="shared" si="6"/>
        <v>*</v>
      </c>
      <c r="N36" s="8">
        <f t="shared" si="7"/>
        <v>36.03393437131274</v>
      </c>
    </row>
    <row r="37" spans="1:14" ht="12.75" outlineLevel="1">
      <c r="A37" s="1">
        <v>201411</v>
      </c>
      <c r="B37" s="2">
        <v>20.86</v>
      </c>
      <c r="C37" s="2">
        <v>3287.9100000000003</v>
      </c>
      <c r="E37" s="3">
        <f t="shared" si="2"/>
        <v>5.321188878235856</v>
      </c>
      <c r="G37" s="12">
        <f t="shared" si="0"/>
        <v>201411</v>
      </c>
      <c r="H37" s="13">
        <f t="shared" si="1"/>
        <v>20.86</v>
      </c>
      <c r="J37" s="12">
        <f t="shared" si="3"/>
        <v>75.02396931927134</v>
      </c>
      <c r="K37" s="12">
        <f t="shared" si="4"/>
        <v>84.07438478747203</v>
      </c>
      <c r="L37" s="16">
        <f t="shared" si="5"/>
        <v>112.67495023469117</v>
      </c>
      <c r="M37" s="7" t="str">
        <f t="shared" si="6"/>
        <v>*</v>
      </c>
      <c r="N37" s="8">
        <f t="shared" si="7"/>
        <v>42.23474823421873</v>
      </c>
    </row>
    <row r="38" spans="1:14" ht="12.75" outlineLevel="1">
      <c r="A38" s="1">
        <v>201412</v>
      </c>
      <c r="B38" s="2">
        <v>20.784999999999997</v>
      </c>
      <c r="C38" s="2">
        <v>3285.26</v>
      </c>
      <c r="E38" s="3">
        <f t="shared" si="2"/>
        <v>-0.36083714216984775</v>
      </c>
      <c r="G38" s="12">
        <f t="shared" si="0"/>
        <v>201412</v>
      </c>
      <c r="H38" s="13">
        <f t="shared" si="1"/>
        <v>20.784999999999997</v>
      </c>
      <c r="J38" s="12">
        <f t="shared" si="3"/>
        <v>68.36661053644457</v>
      </c>
      <c r="K38" s="12">
        <f t="shared" si="4"/>
        <v>87.01387218346565</v>
      </c>
      <c r="L38" s="16">
        <f t="shared" si="5"/>
        <v>110.01005267492731</v>
      </c>
      <c r="M38" s="7" t="str">
        <f t="shared" si="6"/>
        <v>*</v>
      </c>
      <c r="N38" s="8">
        <f t="shared" si="7"/>
        <v>81.4777214276319</v>
      </c>
    </row>
    <row r="39" spans="1:14" ht="12.75" outlineLevel="1">
      <c r="A39" s="1">
        <v>201501</v>
      </c>
      <c r="B39" s="2">
        <v>23.32</v>
      </c>
      <c r="C39" s="2">
        <v>3530.3100000000004</v>
      </c>
      <c r="E39" s="3">
        <f t="shared" si="2"/>
        <v>10.870497427101217</v>
      </c>
      <c r="G39" s="12">
        <f t="shared" si="0"/>
        <v>201501</v>
      </c>
      <c r="H39" s="13">
        <f t="shared" si="1"/>
        <v>23.32</v>
      </c>
      <c r="J39" s="12">
        <f t="shared" si="3"/>
        <v>61.9639794168096</v>
      </c>
      <c r="K39" s="12">
        <f t="shared" si="4"/>
        <v>80.72469982847342</v>
      </c>
      <c r="L39" s="16">
        <f t="shared" si="5"/>
        <v>112.2184511611516</v>
      </c>
      <c r="M39" s="7" t="str">
        <f t="shared" si="6"/>
        <v>*</v>
      </c>
      <c r="N39" s="8">
        <f t="shared" si="7"/>
        <v>88.15478802365959</v>
      </c>
    </row>
    <row r="40" spans="1:14" ht="12.75" outlineLevel="1">
      <c r="A40" s="1">
        <v>201502</v>
      </c>
      <c r="B40" s="2">
        <v>25.15</v>
      </c>
      <c r="C40" s="2">
        <v>3714.44</v>
      </c>
      <c r="E40" s="3">
        <f t="shared" si="2"/>
        <v>7.276341948310133</v>
      </c>
      <c r="G40" s="12">
        <f t="shared" si="0"/>
        <v>201502</v>
      </c>
      <c r="H40" s="13">
        <f t="shared" si="1"/>
        <v>25.15</v>
      </c>
      <c r="J40" s="12">
        <f t="shared" si="3"/>
        <v>61.03379721669981</v>
      </c>
      <c r="K40" s="12">
        <f t="shared" si="4"/>
        <v>78.09807819748177</v>
      </c>
      <c r="L40" s="16">
        <f t="shared" si="5"/>
        <v>112.0166612360534</v>
      </c>
      <c r="M40" s="7" t="str">
        <f t="shared" si="6"/>
        <v>*</v>
      </c>
      <c r="N40" s="8">
        <f t="shared" si="7"/>
        <v>89.24315311578769</v>
      </c>
    </row>
    <row r="41" spans="1:14" ht="12.75" outlineLevel="1">
      <c r="A41" s="1">
        <v>201503</v>
      </c>
      <c r="B41" s="2">
        <v>26.105</v>
      </c>
      <c r="C41" s="2">
        <v>3725.82</v>
      </c>
      <c r="E41" s="3">
        <f t="shared" si="2"/>
        <v>3.658303007086772</v>
      </c>
      <c r="G41" s="12">
        <f t="shared" si="0"/>
        <v>201503</v>
      </c>
      <c r="H41" s="13">
        <f t="shared" si="1"/>
        <v>26.105</v>
      </c>
      <c r="J41" s="12">
        <f t="shared" si="3"/>
        <v>62.24861137713082</v>
      </c>
      <c r="K41" s="12">
        <f t="shared" si="4"/>
        <v>78.38696290621209</v>
      </c>
      <c r="L41" s="16">
        <f t="shared" si="5"/>
        <v>112.96320668708013</v>
      </c>
      <c r="M41" s="7" t="str">
        <f t="shared" si="6"/>
        <v>*</v>
      </c>
      <c r="N41" s="8">
        <f t="shared" si="7"/>
        <v>86.25387313402554</v>
      </c>
    </row>
    <row r="42" spans="1:14" ht="12.75" outlineLevel="1">
      <c r="A42" s="1">
        <v>201504</v>
      </c>
      <c r="B42" s="2">
        <v>25.58</v>
      </c>
      <c r="C42" s="2">
        <v>3674.18</v>
      </c>
      <c r="E42" s="3">
        <f t="shared" si="2"/>
        <v>-2.0523846755277644</v>
      </c>
      <c r="G42" s="12">
        <f t="shared" si="0"/>
        <v>201504</v>
      </c>
      <c r="H42" s="13">
        <f t="shared" si="1"/>
        <v>25.58</v>
      </c>
      <c r="J42" s="12">
        <f t="shared" si="3"/>
        <v>63.467552775605945</v>
      </c>
      <c r="K42" s="12">
        <f t="shared" si="4"/>
        <v>83.04013552254365</v>
      </c>
      <c r="L42" s="16">
        <f t="shared" si="5"/>
        <v>109.72812181654895</v>
      </c>
      <c r="M42" s="7" t="str">
        <f t="shared" si="6"/>
        <v>*</v>
      </c>
      <c r="N42" s="8">
        <f t="shared" si="7"/>
        <v>79.09914469551158</v>
      </c>
    </row>
    <row r="43" spans="1:14" ht="12.75" outlineLevel="1">
      <c r="A43" s="1">
        <v>201505</v>
      </c>
      <c r="B43" s="2">
        <v>26.279999999999998</v>
      </c>
      <c r="C43" s="2">
        <v>3708.66</v>
      </c>
      <c r="E43" s="3">
        <f t="shared" si="2"/>
        <v>2.663622526636223</v>
      </c>
      <c r="G43" s="12">
        <f t="shared" si="0"/>
        <v>201505</v>
      </c>
      <c r="H43" s="13">
        <f t="shared" si="1"/>
        <v>26.279999999999998</v>
      </c>
      <c r="J43" s="12">
        <f t="shared" si="3"/>
        <v>70.31963470319634</v>
      </c>
      <c r="K43" s="12">
        <f t="shared" si="4"/>
        <v>83.30162354134956</v>
      </c>
      <c r="L43" s="16">
        <f t="shared" si="5"/>
        <v>109.84911536110206</v>
      </c>
      <c r="M43" s="7" t="str">
        <f t="shared" si="6"/>
        <v>*</v>
      </c>
      <c r="N43" s="8">
        <f t="shared" si="7"/>
        <v>76.39040632269358</v>
      </c>
    </row>
    <row r="44" spans="1:14" ht="12.75" outlineLevel="1">
      <c r="A44" s="1">
        <v>201506</v>
      </c>
      <c r="B44" s="2">
        <v>24.64</v>
      </c>
      <c r="C44" s="2">
        <v>3574.7</v>
      </c>
      <c r="E44" s="3">
        <f t="shared" si="2"/>
        <v>-6.655844155844144</v>
      </c>
      <c r="G44" s="12">
        <f t="shared" si="0"/>
        <v>201506</v>
      </c>
      <c r="H44" s="13">
        <f t="shared" si="1"/>
        <v>24.64</v>
      </c>
      <c r="J44" s="12">
        <f t="shared" si="3"/>
        <v>74.87824675324674</v>
      </c>
      <c r="K44" s="12">
        <f t="shared" si="4"/>
        <v>90.93952922077922</v>
      </c>
      <c r="L44" s="16">
        <f t="shared" si="5"/>
        <v>105.54093243775506</v>
      </c>
      <c r="M44" s="7" t="str">
        <f t="shared" si="6"/>
        <v>*</v>
      </c>
      <c r="N44" s="8">
        <f t="shared" si="7"/>
        <v>50.18554515828453</v>
      </c>
    </row>
    <row r="45" spans="1:14" ht="12.75" outlineLevel="1">
      <c r="A45" s="1">
        <v>201507</v>
      </c>
      <c r="B45" s="2">
        <v>25.75</v>
      </c>
      <c r="C45" s="2">
        <v>3762.64</v>
      </c>
      <c r="E45" s="3">
        <f t="shared" si="2"/>
        <v>4.3106796116504835</v>
      </c>
      <c r="G45" s="12">
        <f t="shared" si="0"/>
        <v>201507</v>
      </c>
      <c r="H45" s="13">
        <f t="shared" si="1"/>
        <v>25.75</v>
      </c>
      <c r="J45" s="12">
        <f t="shared" si="3"/>
        <v>72.89320388349515</v>
      </c>
      <c r="K45" s="12">
        <f t="shared" si="4"/>
        <v>89.27831715210355</v>
      </c>
      <c r="L45" s="16">
        <f t="shared" si="5"/>
        <v>103.78195228620268</v>
      </c>
      <c r="M45" s="7" t="str">
        <f t="shared" si="6"/>
        <v>*</v>
      </c>
      <c r="N45" s="8">
        <f t="shared" si="7"/>
        <v>54.57352082473598</v>
      </c>
    </row>
    <row r="46" spans="1:14" ht="12.75" outlineLevel="1">
      <c r="A46" s="1">
        <v>201508</v>
      </c>
      <c r="B46" s="2">
        <v>21.74</v>
      </c>
      <c r="C46" s="2">
        <v>3463.12</v>
      </c>
      <c r="E46" s="3">
        <f t="shared" si="2"/>
        <v>-18.44526218951243</v>
      </c>
      <c r="G46" s="12">
        <f t="shared" si="0"/>
        <v>201508</v>
      </c>
      <c r="H46" s="13">
        <f t="shared" si="1"/>
        <v>21.74</v>
      </c>
      <c r="J46" s="12">
        <f t="shared" si="3"/>
        <v>86.24655013799449</v>
      </c>
      <c r="K46" s="12">
        <f t="shared" si="4"/>
        <v>106.8920576510273</v>
      </c>
      <c r="L46" s="16">
        <f t="shared" si="5"/>
        <v>94.78629184649574</v>
      </c>
      <c r="M46" s="7">
        <f t="shared" si="6"/>
      </c>
      <c r="N46" s="8">
        <f t="shared" si="7"/>
        <v>12.813401218439873</v>
      </c>
    </row>
    <row r="47" spans="1:14" ht="12.75" outlineLevel="1">
      <c r="A47" s="1">
        <v>201509</v>
      </c>
      <c r="B47" s="2">
        <v>20.88</v>
      </c>
      <c r="C47" s="2">
        <v>3296.76</v>
      </c>
      <c r="E47" s="3">
        <f t="shared" si="2"/>
        <v>-4.118773946360151</v>
      </c>
      <c r="G47" s="12">
        <f t="shared" si="0"/>
        <v>201509</v>
      </c>
      <c r="H47" s="13">
        <f t="shared" si="1"/>
        <v>20.88</v>
      </c>
      <c r="J47" s="12">
        <f t="shared" si="3"/>
        <v>90.51724137931035</v>
      </c>
      <c r="K47" s="12">
        <f t="shared" si="4"/>
        <v>112.08492975734356</v>
      </c>
      <c r="L47" s="16">
        <f t="shared" si="5"/>
        <v>95.12628895245612</v>
      </c>
      <c r="M47" s="7">
        <f t="shared" si="6"/>
      </c>
      <c r="N47" s="8">
        <f t="shared" si="7"/>
        <v>7.290179681718346</v>
      </c>
    </row>
    <row r="48" spans="1:14" ht="12.75" outlineLevel="1">
      <c r="A48" s="1">
        <v>201510</v>
      </c>
      <c r="B48" s="2">
        <v>22.88</v>
      </c>
      <c r="C48" s="2">
        <v>3600.2</v>
      </c>
      <c r="E48" s="3">
        <f t="shared" si="2"/>
        <v>8.741258741258742</v>
      </c>
      <c r="G48" s="12">
        <f t="shared" si="0"/>
        <v>201510</v>
      </c>
      <c r="H48" s="13">
        <f t="shared" si="1"/>
        <v>22.88</v>
      </c>
      <c r="J48" s="12">
        <f t="shared" si="3"/>
        <v>86.31993006993008</v>
      </c>
      <c r="K48" s="12">
        <f t="shared" si="4"/>
        <v>103.42730186480188</v>
      </c>
      <c r="L48" s="16">
        <f t="shared" si="5"/>
        <v>95.39181986847434</v>
      </c>
      <c r="M48" s="7">
        <f t="shared" si="6"/>
      </c>
      <c r="N48" s="8">
        <f t="shared" si="7"/>
        <v>11.624234820103824</v>
      </c>
    </row>
    <row r="49" spans="1:14" ht="12.75" outlineLevel="1">
      <c r="A49" s="1">
        <v>201511</v>
      </c>
      <c r="B49" s="2">
        <v>23</v>
      </c>
      <c r="C49" s="2">
        <v>3760.8900000000003</v>
      </c>
      <c r="E49" s="3">
        <f t="shared" si="2"/>
        <v>0.5217391304347869</v>
      </c>
      <c r="G49" s="12">
        <f t="shared" si="0"/>
        <v>201511</v>
      </c>
      <c r="H49" s="13">
        <f t="shared" si="1"/>
        <v>23</v>
      </c>
      <c r="J49" s="12">
        <f t="shared" si="3"/>
        <v>90.69565217391305</v>
      </c>
      <c r="K49" s="12">
        <f t="shared" si="4"/>
        <v>103.66304347826087</v>
      </c>
      <c r="L49" s="16">
        <f t="shared" si="5"/>
        <v>92.11937987189879</v>
      </c>
      <c r="M49" s="7">
        <f t="shared" si="6"/>
      </c>
      <c r="N49" s="8">
        <f t="shared" si="7"/>
        <v>6.747376615275676</v>
      </c>
    </row>
    <row r="50" spans="1:14" ht="12.75" outlineLevel="1">
      <c r="A50" s="1">
        <v>201512</v>
      </c>
      <c r="B50" s="2">
        <v>22.69</v>
      </c>
      <c r="C50" s="2">
        <v>3700.3</v>
      </c>
      <c r="E50" s="3">
        <f t="shared" si="2"/>
        <v>-1.3662406346408051</v>
      </c>
      <c r="G50" s="12">
        <f t="shared" si="0"/>
        <v>201512</v>
      </c>
      <c r="H50" s="13">
        <f t="shared" si="1"/>
        <v>22.69</v>
      </c>
      <c r="J50" s="12">
        <f t="shared" si="3"/>
        <v>91.60423093873952</v>
      </c>
      <c r="K50" s="12">
        <f t="shared" si="4"/>
        <v>105.77897752313794</v>
      </c>
      <c r="L50" s="16">
        <f t="shared" si="5"/>
        <v>92.638539371612</v>
      </c>
      <c r="M50" s="7">
        <f t="shared" si="6"/>
      </c>
      <c r="N50" s="8">
        <f t="shared" si="7"/>
        <v>5.6777297997597325</v>
      </c>
    </row>
    <row r="51" spans="1:14" ht="12.75" outlineLevel="1">
      <c r="A51" s="1">
        <v>201601</v>
      </c>
      <c r="B51" s="2">
        <v>21.85</v>
      </c>
      <c r="C51" s="2">
        <v>3486.22</v>
      </c>
      <c r="E51" s="3">
        <f t="shared" si="2"/>
        <v>-3.8443935926773447</v>
      </c>
      <c r="G51" s="12">
        <f t="shared" si="0"/>
        <v>201601</v>
      </c>
      <c r="H51" s="13">
        <f t="shared" si="1"/>
        <v>21.85</v>
      </c>
      <c r="J51" s="12">
        <f t="shared" si="3"/>
        <v>106.72768878718534</v>
      </c>
      <c r="K51" s="12">
        <f t="shared" si="4"/>
        <v>109.28489702517162</v>
      </c>
      <c r="L51" s="16">
        <f t="shared" si="5"/>
        <v>95.07641015936049</v>
      </c>
      <c r="M51" s="7">
        <f t="shared" si="6"/>
      </c>
      <c r="N51" s="8">
        <f t="shared" si="7"/>
        <v>-10.650558944461952</v>
      </c>
    </row>
    <row r="52" spans="1:14" ht="12.75" outlineLevel="1">
      <c r="A52" s="1">
        <v>201602</v>
      </c>
      <c r="B52" s="2">
        <v>22.88</v>
      </c>
      <c r="C52" s="2">
        <v>3371.82</v>
      </c>
      <c r="E52" s="3">
        <f t="shared" si="2"/>
        <v>4.501748251748241</v>
      </c>
      <c r="G52" s="12">
        <f t="shared" si="0"/>
        <v>201602</v>
      </c>
      <c r="H52" s="13">
        <f t="shared" si="1"/>
        <v>22.88</v>
      </c>
      <c r="J52" s="12">
        <f t="shared" si="3"/>
        <v>109.92132867132867</v>
      </c>
      <c r="K52" s="12">
        <f t="shared" si="4"/>
        <v>103.53838869463871</v>
      </c>
      <c r="L52" s="16">
        <f t="shared" si="5"/>
        <v>102.94024546729966</v>
      </c>
      <c r="M52" s="7">
        <f t="shared" si="6"/>
      </c>
      <c r="N52" s="8">
        <f t="shared" si="7"/>
        <v>-14.292592286981701</v>
      </c>
    </row>
    <row r="53" spans="1:14" ht="12.75" outlineLevel="1">
      <c r="A53" s="1">
        <v>201603</v>
      </c>
      <c r="B53" s="2">
        <v>24.415</v>
      </c>
      <c r="C53" s="2">
        <v>3373.04</v>
      </c>
      <c r="E53" s="3">
        <f t="shared" si="2"/>
        <v>6.287118574646734</v>
      </c>
      <c r="G53" s="12">
        <f t="shared" si="0"/>
        <v>201603</v>
      </c>
      <c r="H53" s="13">
        <f t="shared" si="1"/>
        <v>24.415</v>
      </c>
      <c r="J53" s="12">
        <f t="shared" si="3"/>
        <v>106.92197419619087</v>
      </c>
      <c r="K53" s="12">
        <f t="shared" si="4"/>
        <v>96.45197624411223</v>
      </c>
      <c r="L53" s="16">
        <f t="shared" si="5"/>
        <v>109.5597598485245</v>
      </c>
      <c r="M53" s="7" t="str">
        <f t="shared" si="6"/>
        <v>*</v>
      </c>
      <c r="N53" s="8">
        <f t="shared" si="7"/>
        <v>-10.880512754132816</v>
      </c>
    </row>
    <row r="54" spans="1:14" ht="12.75" outlineLevel="1">
      <c r="A54" s="1">
        <v>201604</v>
      </c>
      <c r="B54" s="2">
        <v>24.635</v>
      </c>
      <c r="C54" s="2">
        <v>3409.3700000000003</v>
      </c>
      <c r="E54" s="3">
        <f t="shared" si="2"/>
        <v>0.8930383600568395</v>
      </c>
      <c r="G54" s="12">
        <f t="shared" si="0"/>
        <v>201604</v>
      </c>
      <c r="H54" s="13">
        <f t="shared" si="1"/>
        <v>24.635</v>
      </c>
      <c r="J54" s="12">
        <f t="shared" si="3"/>
        <v>103.83600568297138</v>
      </c>
      <c r="K54" s="12">
        <f t="shared" si="4"/>
        <v>95.27095595697178</v>
      </c>
      <c r="L54" s="16">
        <f t="shared" si="5"/>
        <v>109.05658820230752</v>
      </c>
      <c r="M54" s="7" t="str">
        <f t="shared" si="6"/>
        <v>*</v>
      </c>
      <c r="N54" s="8">
        <f t="shared" si="7"/>
        <v>-7.488361174050084</v>
      </c>
    </row>
    <row r="55" spans="1:14" ht="12.75" outlineLevel="1">
      <c r="A55" s="1">
        <v>201605</v>
      </c>
      <c r="B55" s="2">
        <v>23.69</v>
      </c>
      <c r="C55" s="2">
        <v>3514.06</v>
      </c>
      <c r="E55" s="3">
        <f t="shared" si="2"/>
        <v>-3.9890249050232174</v>
      </c>
      <c r="G55" s="12">
        <f t="shared" si="0"/>
        <v>201605</v>
      </c>
      <c r="H55" s="13">
        <f t="shared" si="1"/>
        <v>23.69</v>
      </c>
      <c r="J55" s="12">
        <f t="shared" si="3"/>
        <v>110.93288307302657</v>
      </c>
      <c r="K55" s="12">
        <f t="shared" si="4"/>
        <v>98.16026452793018</v>
      </c>
      <c r="L55" s="16">
        <f t="shared" si="5"/>
        <v>102.2230679597357</v>
      </c>
      <c r="M55" s="7" t="str">
        <f t="shared" si="6"/>
        <v>*</v>
      </c>
      <c r="N55" s="8">
        <f t="shared" si="7"/>
        <v>-15.166739444824483</v>
      </c>
    </row>
    <row r="56" spans="1:14" ht="12.75" outlineLevel="1">
      <c r="A56" s="1">
        <v>201606</v>
      </c>
      <c r="B56" s="2">
        <v>22.885</v>
      </c>
      <c r="C56" s="2">
        <v>3345.63</v>
      </c>
      <c r="E56" s="3">
        <f t="shared" si="2"/>
        <v>-3.517587939698491</v>
      </c>
      <c r="G56" s="12">
        <f t="shared" si="0"/>
        <v>201606</v>
      </c>
      <c r="H56" s="13">
        <f t="shared" si="1"/>
        <v>22.885</v>
      </c>
      <c r="J56" s="12">
        <f t="shared" si="3"/>
        <v>107.66877867598863</v>
      </c>
      <c r="K56" s="12">
        <f t="shared" si="4"/>
        <v>100.97407326487509</v>
      </c>
      <c r="L56" s="16">
        <f t="shared" si="5"/>
        <v>103.81222423971539</v>
      </c>
      <c r="M56" s="7">
        <f t="shared" si="6"/>
      </c>
      <c r="N56" s="8">
        <f t="shared" si="7"/>
        <v>-11.819674621968494</v>
      </c>
    </row>
    <row r="57" spans="1:14" ht="12.75" outlineLevel="1">
      <c r="A57" s="1">
        <v>201607</v>
      </c>
      <c r="B57" s="2">
        <v>23.424999999999997</v>
      </c>
      <c r="C57" s="2">
        <v>3464.84</v>
      </c>
      <c r="E57" s="3">
        <f t="shared" si="2"/>
        <v>2.3052294557096933</v>
      </c>
      <c r="G57" s="12">
        <f t="shared" si="0"/>
        <v>201607</v>
      </c>
      <c r="H57" s="13">
        <f t="shared" si="1"/>
        <v>23.424999999999997</v>
      </c>
      <c r="J57" s="12">
        <f t="shared" si="3"/>
        <v>109.92529348986128</v>
      </c>
      <c r="K57" s="12">
        <f t="shared" si="4"/>
        <v>97.81928139452152</v>
      </c>
      <c r="L57" s="16">
        <f t="shared" si="5"/>
        <v>102.7411682410428</v>
      </c>
      <c r="M57" s="7" t="str">
        <f t="shared" si="6"/>
        <v>*</v>
      </c>
      <c r="N57" s="8">
        <f t="shared" si="7"/>
        <v>-14.407942643872135</v>
      </c>
    </row>
    <row r="58" spans="1:14" ht="12.75" outlineLevel="1">
      <c r="A58" s="1">
        <v>201608</v>
      </c>
      <c r="B58" s="2">
        <v>22.8</v>
      </c>
      <c r="C58" s="2">
        <v>3553.3700000000003</v>
      </c>
      <c r="E58" s="3">
        <f t="shared" si="2"/>
        <v>-2.741228070175423</v>
      </c>
      <c r="G58" s="12">
        <f t="shared" si="0"/>
        <v>201608</v>
      </c>
      <c r="H58" s="13">
        <f t="shared" si="1"/>
        <v>22.8</v>
      </c>
      <c r="J58" s="12">
        <f t="shared" si="3"/>
        <v>95.35087719298245</v>
      </c>
      <c r="K58" s="12">
        <f t="shared" si="4"/>
        <v>100.88815789473684</v>
      </c>
      <c r="L58" s="16">
        <f t="shared" si="5"/>
        <v>97.34384729491143</v>
      </c>
      <c r="M58" s="7">
        <f t="shared" si="6"/>
      </c>
      <c r="N58" s="8">
        <f t="shared" si="7"/>
        <v>6.990553367150446</v>
      </c>
    </row>
    <row r="59" spans="1:14" ht="12.75" outlineLevel="1">
      <c r="A59" s="1">
        <v>201609</v>
      </c>
      <c r="B59" s="2">
        <v>24.084999999999997</v>
      </c>
      <c r="C59" s="2">
        <v>3555.92</v>
      </c>
      <c r="E59" s="3">
        <f t="shared" si="2"/>
        <v>5.3352709155075635</v>
      </c>
      <c r="G59" s="12">
        <f t="shared" si="0"/>
        <v>201609</v>
      </c>
      <c r="H59" s="13">
        <f t="shared" si="1"/>
        <v>24.084999999999997</v>
      </c>
      <c r="J59" s="12">
        <f t="shared" si="3"/>
        <v>86.6929624247457</v>
      </c>
      <c r="K59" s="12">
        <f t="shared" si="4"/>
        <v>96.61442114732544</v>
      </c>
      <c r="L59" s="16">
        <f t="shared" si="5"/>
        <v>102.20558230941839</v>
      </c>
      <c r="M59" s="7">
        <f t="shared" si="6"/>
      </c>
      <c r="N59" s="8">
        <f t="shared" si="7"/>
        <v>25.08772157668667</v>
      </c>
    </row>
    <row r="60" spans="1:14" ht="12.75" outlineLevel="1">
      <c r="A60" s="1">
        <v>201610</v>
      </c>
      <c r="B60" s="2">
        <v>24.235</v>
      </c>
      <c r="C60" s="2">
        <v>3540.56</v>
      </c>
      <c r="E60" s="3">
        <f t="shared" si="2"/>
        <v>0.618939550237269</v>
      </c>
      <c r="G60" s="12">
        <f t="shared" si="0"/>
        <v>201610</v>
      </c>
      <c r="H60" s="13">
        <f t="shared" si="1"/>
        <v>24.235</v>
      </c>
      <c r="J60" s="12">
        <f t="shared" si="3"/>
        <v>94.40891272952341</v>
      </c>
      <c r="K60" s="12">
        <f t="shared" si="4"/>
        <v>96.48236022281822</v>
      </c>
      <c r="L60" s="16">
        <f t="shared" si="5"/>
        <v>102.64399085890923</v>
      </c>
      <c r="M60" s="7" t="str">
        <f t="shared" si="6"/>
        <v>*</v>
      </c>
      <c r="N60" s="8">
        <f t="shared" si="7"/>
        <v>11.471658860183535</v>
      </c>
    </row>
    <row r="61" spans="1:14" ht="12.75" outlineLevel="1">
      <c r="A61" s="1">
        <v>201611</v>
      </c>
      <c r="B61" s="2">
        <v>21.2</v>
      </c>
      <c r="C61" s="2">
        <v>3478.63</v>
      </c>
      <c r="E61" s="3">
        <f t="shared" si="2"/>
        <v>-14.316037735849058</v>
      </c>
      <c r="G61" s="12">
        <f t="shared" si="0"/>
        <v>201611</v>
      </c>
      <c r="H61" s="13">
        <f t="shared" si="1"/>
        <v>21.2</v>
      </c>
      <c r="J61" s="12">
        <f t="shared" si="3"/>
        <v>108.49056603773585</v>
      </c>
      <c r="K61" s="12">
        <f t="shared" si="4"/>
        <v>109.5872641509434</v>
      </c>
      <c r="L61" s="16">
        <f t="shared" si="5"/>
        <v>91.36121687739355</v>
      </c>
      <c r="M61" s="7">
        <f t="shared" si="6"/>
      </c>
      <c r="N61" s="8">
        <f t="shared" si="7"/>
        <v>-14.651160376552616</v>
      </c>
    </row>
    <row r="62" spans="1:14" ht="12.75" outlineLevel="1">
      <c r="A62" s="1">
        <v>201612</v>
      </c>
      <c r="B62" s="2">
        <v>22.5</v>
      </c>
      <c r="C62" s="2">
        <v>3606.36</v>
      </c>
      <c r="E62" s="3">
        <f t="shared" si="2"/>
        <v>5.77777777777778</v>
      </c>
      <c r="G62" s="12">
        <f t="shared" si="0"/>
        <v>201612</v>
      </c>
      <c r="H62" s="13">
        <f t="shared" si="1"/>
        <v>22.5</v>
      </c>
      <c r="J62" s="12">
        <f t="shared" si="3"/>
        <v>100.84444444444445</v>
      </c>
      <c r="K62" s="12">
        <f t="shared" si="4"/>
        <v>103.1851851851852</v>
      </c>
      <c r="L62" s="16">
        <f t="shared" si="5"/>
        <v>93.38271769168557</v>
      </c>
      <c r="M62" s="7">
        <f t="shared" si="6"/>
      </c>
      <c r="N62" s="8">
        <f t="shared" si="7"/>
        <v>-3.7974805855774383</v>
      </c>
    </row>
    <row r="63" spans="1:14" ht="12.75" outlineLevel="1">
      <c r="A63" s="1">
        <v>201701</v>
      </c>
      <c r="B63" s="2">
        <v>22.37</v>
      </c>
      <c r="C63" s="2">
        <v>3542.27</v>
      </c>
      <c r="E63" s="3">
        <f t="shared" si="2"/>
        <v>-0.5811354492624006</v>
      </c>
      <c r="G63" s="12">
        <f t="shared" si="0"/>
        <v>201701</v>
      </c>
      <c r="H63" s="13">
        <f t="shared" si="1"/>
        <v>22.37</v>
      </c>
      <c r="J63" s="12">
        <f t="shared" si="3"/>
        <v>97.67545820295038</v>
      </c>
      <c r="K63" s="12">
        <f t="shared" si="4"/>
        <v>103.97854269110415</v>
      </c>
      <c r="L63" s="16">
        <f t="shared" si="5"/>
        <v>94.47369540534812</v>
      </c>
      <c r="M63" s="7">
        <f t="shared" si="6"/>
      </c>
      <c r="N63" s="8">
        <f t="shared" si="7"/>
        <v>0.8258119457256201</v>
      </c>
    </row>
    <row r="64" spans="1:14" ht="12.75" outlineLevel="1">
      <c r="A64" s="1">
        <v>201702</v>
      </c>
      <c r="B64" s="2">
        <v>23.45</v>
      </c>
      <c r="C64" s="2">
        <v>3584.13</v>
      </c>
      <c r="E64" s="3">
        <f t="shared" si="2"/>
        <v>4.605543710021315</v>
      </c>
      <c r="G64" s="12">
        <f t="shared" si="0"/>
        <v>201702</v>
      </c>
      <c r="H64" s="13">
        <f t="shared" si="1"/>
        <v>23.45</v>
      </c>
      <c r="J64" s="12">
        <f t="shared" si="3"/>
        <v>97.56929637526652</v>
      </c>
      <c r="K64" s="12">
        <f t="shared" si="4"/>
        <v>99.39232409381664</v>
      </c>
      <c r="L64" s="16">
        <f t="shared" si="5"/>
        <v>98.17531207532852</v>
      </c>
      <c r="M64" s="7" t="str">
        <f t="shared" si="6"/>
        <v>*</v>
      </c>
      <c r="N64" s="8">
        <f t="shared" si="7"/>
        <v>0.9738821283044058</v>
      </c>
    </row>
    <row r="65" spans="1:14" ht="12.75" outlineLevel="1">
      <c r="A65" s="1">
        <v>201703</v>
      </c>
      <c r="B65" s="2">
        <v>22.015</v>
      </c>
      <c r="C65" s="2">
        <v>3817.02</v>
      </c>
      <c r="E65" s="3">
        <f t="shared" si="2"/>
        <v>-6.518282988871219</v>
      </c>
      <c r="G65" s="12">
        <f t="shared" si="0"/>
        <v>201703</v>
      </c>
      <c r="H65" s="13">
        <f t="shared" si="1"/>
        <v>22.015</v>
      </c>
      <c r="J65" s="12">
        <f t="shared" si="3"/>
        <v>110.90165796048149</v>
      </c>
      <c r="K65" s="12">
        <f t="shared" si="4"/>
        <v>104.96252555076084</v>
      </c>
      <c r="L65" s="16">
        <f t="shared" si="5"/>
        <v>88.21662482748349</v>
      </c>
      <c r="M65" s="7">
        <f t="shared" si="6"/>
      </c>
      <c r="N65" s="8">
        <f t="shared" si="7"/>
        <v>-17.64451491427809</v>
      </c>
    </row>
    <row r="66" spans="1:14" ht="12.75" outlineLevel="1">
      <c r="A66" s="1">
        <v>201704</v>
      </c>
      <c r="B66" s="2">
        <v>22</v>
      </c>
      <c r="C66" s="2">
        <v>3875.53</v>
      </c>
      <c r="E66" s="3">
        <f t="shared" si="2"/>
        <v>-0.06818181818182077</v>
      </c>
      <c r="G66" s="12">
        <f t="shared" si="0"/>
        <v>201704</v>
      </c>
      <c r="H66" s="13">
        <f t="shared" si="1"/>
        <v>22</v>
      </c>
      <c r="J66" s="12">
        <f t="shared" si="3"/>
        <v>111.97727272727273</v>
      </c>
      <c r="K66" s="12">
        <f t="shared" si="4"/>
        <v>104.03598484848484</v>
      </c>
      <c r="L66" s="16">
        <f t="shared" si="5"/>
        <v>88.6220576215157</v>
      </c>
      <c r="M66" s="7">
        <f t="shared" si="6"/>
      </c>
      <c r="N66" s="8">
        <f t="shared" si="7"/>
        <v>-19.117661275254708</v>
      </c>
    </row>
    <row r="67" spans="1:14" ht="12.75" outlineLevel="1">
      <c r="A67" s="1">
        <v>201705</v>
      </c>
      <c r="B67" s="2">
        <v>21.655</v>
      </c>
      <c r="C67" s="2">
        <v>3888.32</v>
      </c>
      <c r="E67" s="3">
        <f t="shared" si="2"/>
        <v>-1.5931655506811306</v>
      </c>
      <c r="G67" s="12">
        <f aca="true" t="shared" si="8" ref="G67:G98">A67</f>
        <v>201705</v>
      </c>
      <c r="H67" s="13">
        <f aca="true" t="shared" si="9" ref="H67:H98">$B67</f>
        <v>21.655</v>
      </c>
      <c r="J67" s="12">
        <f t="shared" si="3"/>
        <v>109.39736781343801</v>
      </c>
      <c r="K67" s="12">
        <f t="shared" si="4"/>
        <v>104.91033633494959</v>
      </c>
      <c r="L67" s="16">
        <f t="shared" si="5"/>
        <v>88.35893924455455</v>
      </c>
      <c r="M67" s="7">
        <f t="shared" si="6"/>
      </c>
      <c r="N67" s="8">
        <f t="shared" si="7"/>
        <v>-15.809816543601482</v>
      </c>
    </row>
    <row r="68" spans="1:14" ht="12.75" outlineLevel="1">
      <c r="A68" s="1">
        <v>201706</v>
      </c>
      <c r="B68" s="2">
        <v>21.135</v>
      </c>
      <c r="C68" s="2">
        <v>3793.62</v>
      </c>
      <c r="E68" s="3">
        <f aca="true" t="shared" si="10" ref="E68:E98">100*($B68-$B67)/$B68</f>
        <v>-2.4603737875561844</v>
      </c>
      <c r="G68" s="12">
        <f t="shared" si="8"/>
        <v>201706</v>
      </c>
      <c r="H68" s="13">
        <f t="shared" si="9"/>
        <v>21.135</v>
      </c>
      <c r="J68" s="12">
        <f t="shared" si="3"/>
        <v>108.28010409273716</v>
      </c>
      <c r="K68" s="12">
        <f t="shared" si="4"/>
        <v>106.80151407617694</v>
      </c>
      <c r="L68" s="16">
        <f t="shared" si="5"/>
        <v>89.88239163478411</v>
      </c>
      <c r="M68" s="7">
        <f t="shared" si="6"/>
      </c>
      <c r="N68" s="8">
        <f t="shared" si="7"/>
        <v>-14.339916591577898</v>
      </c>
    </row>
    <row r="69" spans="1:14" ht="12.75" outlineLevel="1">
      <c r="A69" s="1">
        <v>201707</v>
      </c>
      <c r="B69" s="2">
        <v>23.145</v>
      </c>
      <c r="C69" s="2">
        <v>3942.46</v>
      </c>
      <c r="E69" s="3">
        <f t="shared" si="10"/>
        <v>8.684381075826304</v>
      </c>
      <c r="G69" s="12">
        <f t="shared" si="8"/>
        <v>201707</v>
      </c>
      <c r="H69" s="13">
        <f t="shared" si="9"/>
        <v>23.145</v>
      </c>
      <c r="J69" s="12">
        <f t="shared" si="3"/>
        <v>101.20976452797579</v>
      </c>
      <c r="K69" s="12">
        <f t="shared" si="4"/>
        <v>97.42564988838481</v>
      </c>
      <c r="L69" s="16">
        <f t="shared" si="5"/>
        <v>95.84866436566314</v>
      </c>
      <c r="M69" s="7">
        <f t="shared" si="6"/>
      </c>
      <c r="N69" s="8">
        <f t="shared" si="7"/>
        <v>-4.382076734900233</v>
      </c>
    </row>
    <row r="70" spans="1:14" ht="12.75" outlineLevel="1">
      <c r="A70" s="1">
        <v>201708</v>
      </c>
      <c r="B70" s="2">
        <v>23.45</v>
      </c>
      <c r="C70" s="2">
        <v>3887.55</v>
      </c>
      <c r="E70" s="3">
        <f t="shared" si="10"/>
        <v>1.3006396588486129</v>
      </c>
      <c r="G70" s="12">
        <f t="shared" si="8"/>
        <v>201708</v>
      </c>
      <c r="H70" s="13">
        <f t="shared" si="9"/>
        <v>23.45</v>
      </c>
      <c r="J70" s="12">
        <f t="shared" si="3"/>
        <v>97.22814498933903</v>
      </c>
      <c r="K70" s="12">
        <f t="shared" si="4"/>
        <v>96.38948116560057</v>
      </c>
      <c r="L70" s="16">
        <f t="shared" si="5"/>
        <v>98.9905738512208</v>
      </c>
      <c r="M70" s="7" t="str">
        <f t="shared" si="6"/>
        <v>*</v>
      </c>
      <c r="N70" s="8">
        <f t="shared" si="7"/>
        <v>1.0631418200257219</v>
      </c>
    </row>
    <row r="71" spans="1:14" ht="12.75" outlineLevel="1">
      <c r="A71" s="1">
        <v>201709</v>
      </c>
      <c r="B71" s="2">
        <v>25.15</v>
      </c>
      <c r="C71" s="2">
        <v>4017.75</v>
      </c>
      <c r="E71" s="3">
        <f t="shared" si="10"/>
        <v>6.759443339960237</v>
      </c>
      <c r="G71" s="12">
        <f t="shared" si="8"/>
        <v>201709</v>
      </c>
      <c r="H71" s="13">
        <f t="shared" si="9"/>
        <v>25.15</v>
      </c>
      <c r="J71" s="12">
        <f t="shared" si="3"/>
        <v>95.76540755467197</v>
      </c>
      <c r="K71" s="12">
        <f t="shared" si="4"/>
        <v>90.2269715043075</v>
      </c>
      <c r="L71" s="16">
        <f t="shared" si="5"/>
        <v>103.38628039402705</v>
      </c>
      <c r="M71" s="7" t="str">
        <f t="shared" si="6"/>
        <v>*</v>
      </c>
      <c r="N71" s="8">
        <f t="shared" si="7"/>
        <v>2.9322647997663718</v>
      </c>
    </row>
    <row r="72" spans="1:14" ht="12.75" outlineLevel="1">
      <c r="A72" s="1">
        <v>201710</v>
      </c>
      <c r="B72" s="2">
        <v>24.215</v>
      </c>
      <c r="C72" s="2">
        <v>4096.38</v>
      </c>
      <c r="E72" s="3">
        <f t="shared" si="10"/>
        <v>-3.861243031179016</v>
      </c>
      <c r="G72" s="12">
        <f t="shared" si="8"/>
        <v>201710</v>
      </c>
      <c r="H72" s="13">
        <f t="shared" si="9"/>
        <v>24.215</v>
      </c>
      <c r="J72" s="12">
        <f t="shared" si="3"/>
        <v>100.08259343382201</v>
      </c>
      <c r="K72" s="12">
        <f t="shared" si="4"/>
        <v>93.70397136760963</v>
      </c>
      <c r="L72" s="16">
        <f t="shared" si="5"/>
        <v>98.84583179215508</v>
      </c>
      <c r="M72" s="7" t="str">
        <f t="shared" si="6"/>
        <v>*</v>
      </c>
      <c r="N72" s="8">
        <f t="shared" si="7"/>
        <v>-2.9641824313177443</v>
      </c>
    </row>
    <row r="73" spans="1:14" ht="12.75" outlineLevel="1">
      <c r="A73" s="1">
        <v>201711</v>
      </c>
      <c r="B73" s="2">
        <v>25.924999999999997</v>
      </c>
      <c r="C73" s="2">
        <v>3984.1</v>
      </c>
      <c r="E73" s="3">
        <f t="shared" si="10"/>
        <v>6.595949855351966</v>
      </c>
      <c r="G73" s="12">
        <f t="shared" si="8"/>
        <v>201711</v>
      </c>
      <c r="H73" s="13">
        <f t="shared" si="9"/>
        <v>25.924999999999997</v>
      </c>
      <c r="J73" s="12">
        <f t="shared" si="3"/>
        <v>81.77434908389586</v>
      </c>
      <c r="K73" s="12">
        <f t="shared" si="4"/>
        <v>89.04210864673739</v>
      </c>
      <c r="L73" s="16">
        <f t="shared" si="5"/>
        <v>108.13987352823028</v>
      </c>
      <c r="M73" s="7" t="str">
        <f t="shared" si="6"/>
        <v>*</v>
      </c>
      <c r="N73" s="8">
        <f t="shared" si="7"/>
        <v>32.05920175913477</v>
      </c>
    </row>
    <row r="74" spans="1:14" ht="12.75" outlineLevel="1">
      <c r="A74" s="1">
        <v>201712</v>
      </c>
      <c r="B74" s="2">
        <v>25.385</v>
      </c>
      <c r="C74" s="2">
        <v>3977.88</v>
      </c>
      <c r="E74" s="3">
        <f t="shared" si="10"/>
        <v>-2.1272404963560985</v>
      </c>
      <c r="G74" s="12">
        <f t="shared" si="8"/>
        <v>201712</v>
      </c>
      <c r="H74" s="13">
        <f t="shared" si="9"/>
        <v>25.385</v>
      </c>
      <c r="J74" s="12">
        <f t="shared" si="3"/>
        <v>88.63502068150481</v>
      </c>
      <c r="K74" s="12">
        <f t="shared" si="4"/>
        <v>91.88333005055479</v>
      </c>
      <c r="L74" s="16">
        <f t="shared" si="5"/>
        <v>105.8068871129771</v>
      </c>
      <c r="M74" s="7" t="str">
        <f t="shared" si="6"/>
        <v>*</v>
      </c>
      <c r="N74" s="8">
        <f t="shared" si="7"/>
        <v>18.813669896830326</v>
      </c>
    </row>
    <row r="75" spans="1:14" ht="12.75" outlineLevel="1">
      <c r="A75" s="1">
        <v>201801</v>
      </c>
      <c r="B75" s="2">
        <v>26.779999999999998</v>
      </c>
      <c r="C75" s="9">
        <v>4111.650000000001</v>
      </c>
      <c r="E75" s="3">
        <f t="shared" si="10"/>
        <v>5.209111277072428</v>
      </c>
      <c r="G75" s="12">
        <f t="shared" si="8"/>
        <v>201801</v>
      </c>
      <c r="H75" s="13">
        <f t="shared" si="9"/>
        <v>26.779999999999998</v>
      </c>
      <c r="J75" s="12">
        <f t="shared" si="3"/>
        <v>83.53248693054519</v>
      </c>
      <c r="K75" s="12">
        <f t="shared" si="4"/>
        <v>88.46931789892955</v>
      </c>
      <c r="L75" s="16">
        <f t="shared" si="5"/>
        <v>107.61915453007649</v>
      </c>
      <c r="M75" s="7" t="str">
        <f t="shared" si="6"/>
        <v>*</v>
      </c>
      <c r="N75" s="8">
        <f t="shared" si="7"/>
        <v>28.197293438960504</v>
      </c>
    </row>
    <row r="76" spans="1:14" ht="12.75" outlineLevel="1">
      <c r="A76" s="1">
        <v>201802</v>
      </c>
      <c r="B76" s="2">
        <v>27.88</v>
      </c>
      <c r="C76" s="2">
        <v>3994.45</v>
      </c>
      <c r="E76" s="3">
        <f t="shared" si="10"/>
        <v>3.945480631276906</v>
      </c>
      <c r="G76" s="12">
        <f t="shared" si="8"/>
        <v>201802</v>
      </c>
      <c r="H76" s="13">
        <f t="shared" si="9"/>
        <v>27.88</v>
      </c>
      <c r="I76"/>
      <c r="J76" s="12">
        <f t="shared" si="3"/>
        <v>84.11047345767575</v>
      </c>
      <c r="K76" s="12">
        <f t="shared" si="4"/>
        <v>86.30290530846483</v>
      </c>
      <c r="L76" s="16">
        <f t="shared" si="5"/>
        <v>114.54942295997442</v>
      </c>
      <c r="M76" s="7" t="str">
        <f t="shared" si="6"/>
        <v>*</v>
      </c>
      <c r="N76" s="8">
        <f t="shared" si="7"/>
        <v>27.272564823699977</v>
      </c>
    </row>
    <row r="77" spans="1:14" ht="12.75" outlineLevel="1">
      <c r="A77" s="1">
        <v>201803</v>
      </c>
      <c r="B77" s="2">
        <v>18.36</v>
      </c>
      <c r="C77" s="2">
        <v>3857.1</v>
      </c>
      <c r="E77" s="3">
        <f t="shared" si="10"/>
        <v>-51.851851851851855</v>
      </c>
      <c r="G77" s="12">
        <f t="shared" si="8"/>
        <v>201803</v>
      </c>
      <c r="H77" s="13">
        <f t="shared" si="9"/>
        <v>18.36</v>
      </c>
      <c r="I77"/>
      <c r="J77" s="12">
        <f t="shared" si="3"/>
        <v>119.90740740740742</v>
      </c>
      <c r="K77" s="12">
        <f t="shared" si="4"/>
        <v>129.3936092955701</v>
      </c>
      <c r="L77" s="16">
        <f t="shared" si="5"/>
        <v>79.18971123126752</v>
      </c>
      <c r="M77" s="7">
        <f t="shared" si="6"/>
      </c>
      <c r="N77" s="8">
        <f t="shared" si="7"/>
        <v>-15.246791287407582</v>
      </c>
    </row>
    <row r="78" spans="1:14" ht="12.75" outlineLevel="1">
      <c r="A78" s="1">
        <v>201804</v>
      </c>
      <c r="B78" s="2">
        <v>18.17</v>
      </c>
      <c r="C78" s="2">
        <v>3910.3</v>
      </c>
      <c r="E78" s="3">
        <f t="shared" si="10"/>
        <v>-1.0456796917996571</v>
      </c>
      <c r="G78" s="12">
        <f t="shared" si="8"/>
        <v>201804</v>
      </c>
      <c r="H78" s="13">
        <f t="shared" si="9"/>
        <v>18.17</v>
      </c>
      <c r="I78"/>
      <c r="J78" s="12">
        <f t="shared" si="3"/>
        <v>121.07870115575122</v>
      </c>
      <c r="K78" s="12">
        <f t="shared" si="4"/>
        <v>128.99009356081453</v>
      </c>
      <c r="L78" s="16">
        <f t="shared" si="5"/>
        <v>78.41412976668455</v>
      </c>
      <c r="M78" s="7">
        <f t="shared" si="6"/>
      </c>
      <c r="N78" s="8">
        <f t="shared" si="7"/>
        <v>-15.763043114819377</v>
      </c>
    </row>
    <row r="79" spans="1:14" ht="12.75" outlineLevel="1">
      <c r="A79" s="1">
        <v>201805</v>
      </c>
      <c r="B79" s="2">
        <v>15.15</v>
      </c>
      <c r="C79" s="9">
        <v>3764.22</v>
      </c>
      <c r="E79" s="3">
        <f t="shared" si="10"/>
        <v>-19.93399339933994</v>
      </c>
      <c r="G79" s="12">
        <f t="shared" si="8"/>
        <v>201805</v>
      </c>
      <c r="H79" s="13">
        <f t="shared" si="9"/>
        <v>15.15</v>
      </c>
      <c r="I79"/>
      <c r="J79" s="12">
        <f aca="true" t="shared" si="11" ref="J79:J98">100-100*($B79-$B67)/$B79</f>
        <v>142.93729372937295</v>
      </c>
      <c r="K79" s="12">
        <f aca="true" t="shared" si="12" ref="K79:K98">100*AVERAGE($B68:$B79)/$B79</f>
        <v>151.1248624862486</v>
      </c>
      <c r="L79" s="16">
        <f aca="true" t="shared" si="13" ref="L79:L98">100*(AVERAGE($C68:$C79)/$C79)/(AVERAGE($B68:$B79)/$B79)</f>
        <v>69.34462254485594</v>
      </c>
      <c r="M79" s="7">
        <f aca="true" t="shared" si="14" ref="M79:M98">IF(AND(AVERAGE($B71:$B79)/$B79&lt;1,(AVERAGE($C71:$C79)/$C79/(AVERAGE($B71:$B79)/$B79))&gt;1),"*","")</f>
      </c>
      <c r="N79" s="8">
        <f aca="true" t="shared" si="15" ref="N79:N98">100*AVERAGE($E68:$E79)/STDEVA($E68:$E79)</f>
        <v>-24.12695439081541</v>
      </c>
    </row>
    <row r="80" spans="1:14" ht="12.75" outlineLevel="1">
      <c r="A80" s="1">
        <v>201806</v>
      </c>
      <c r="B80" s="2">
        <v>13.53</v>
      </c>
      <c r="C80" s="9">
        <v>3719.86</v>
      </c>
      <c r="E80" s="3">
        <f t="shared" si="10"/>
        <v>-11.973392461197347</v>
      </c>
      <c r="G80" s="12">
        <f t="shared" si="8"/>
        <v>201806</v>
      </c>
      <c r="H80" s="13">
        <f t="shared" si="9"/>
        <v>13.53</v>
      </c>
      <c r="I80"/>
      <c r="J80" s="12">
        <f t="shared" si="11"/>
        <v>156.20842572062085</v>
      </c>
      <c r="K80" s="12">
        <f t="shared" si="12"/>
        <v>164.5355999014536</v>
      </c>
      <c r="L80" s="16">
        <f t="shared" si="13"/>
        <v>64.35169592892682</v>
      </c>
      <c r="M80" s="7">
        <f t="shared" si="14"/>
      </c>
      <c r="N80" s="8">
        <f t="shared" si="15"/>
        <v>-28.592706148980188</v>
      </c>
    </row>
    <row r="81" spans="1:14" ht="12.75" outlineLevel="1">
      <c r="A81" s="1">
        <v>201807</v>
      </c>
      <c r="B81" s="2">
        <v>13.47</v>
      </c>
      <c r="C81" s="2">
        <v>3899.04</v>
      </c>
      <c r="E81" s="3">
        <f t="shared" si="10"/>
        <v>-0.44543429844097043</v>
      </c>
      <c r="G81" s="12">
        <f t="shared" si="8"/>
        <v>201807</v>
      </c>
      <c r="H81" s="13">
        <f t="shared" si="9"/>
        <v>13.47</v>
      </c>
      <c r="I81"/>
      <c r="J81" s="12">
        <f t="shared" si="11"/>
        <v>171.826280623608</v>
      </c>
      <c r="K81" s="12">
        <f t="shared" si="12"/>
        <v>159.2829745112596</v>
      </c>
      <c r="L81" s="16">
        <f t="shared" si="13"/>
        <v>63.36074338891448</v>
      </c>
      <c r="M81" s="7">
        <f t="shared" si="14"/>
      </c>
      <c r="N81" s="8">
        <f t="shared" si="15"/>
        <v>-33.99778589344927</v>
      </c>
    </row>
    <row r="82" spans="1:14" ht="12.75" outlineLevel="1">
      <c r="A82" s="1">
        <v>201808</v>
      </c>
      <c r="B82" s="2">
        <v>13.05</v>
      </c>
      <c r="C82" s="2">
        <v>3740.71</v>
      </c>
      <c r="E82" s="3">
        <f t="shared" si="10"/>
        <v>-3.2183908045977003</v>
      </c>
      <c r="G82" s="12">
        <f t="shared" si="8"/>
        <v>201808</v>
      </c>
      <c r="H82" s="13">
        <f t="shared" si="9"/>
        <v>13.05</v>
      </c>
      <c r="I82"/>
      <c r="J82" s="12">
        <f t="shared" si="11"/>
        <v>179.69348659003828</v>
      </c>
      <c r="K82" s="12">
        <f t="shared" si="12"/>
        <v>157.76819923371647</v>
      </c>
      <c r="L82" s="16">
        <f t="shared" si="13"/>
        <v>66.46931165384991</v>
      </c>
      <c r="M82" s="7">
        <f t="shared" si="14"/>
      </c>
      <c r="N82" s="8">
        <f t="shared" si="15"/>
        <v>-36.54376177927232</v>
      </c>
    </row>
    <row r="83" spans="1:14" ht="12.75" outlineLevel="1">
      <c r="A83" s="1">
        <v>201809</v>
      </c>
      <c r="B83" s="2">
        <v>13.98</v>
      </c>
      <c r="C83" s="9">
        <v>3706.74</v>
      </c>
      <c r="E83" s="3">
        <f t="shared" si="10"/>
        <v>6.652360515021457</v>
      </c>
      <c r="G83" s="12">
        <f t="shared" si="8"/>
        <v>201809</v>
      </c>
      <c r="H83" s="13">
        <f t="shared" si="9"/>
        <v>13.98</v>
      </c>
      <c r="I83"/>
      <c r="J83" s="12">
        <f t="shared" si="11"/>
        <v>179.89985693848354</v>
      </c>
      <c r="K83" s="12">
        <f t="shared" si="12"/>
        <v>140.61456843109207</v>
      </c>
      <c r="L83" s="16">
        <f t="shared" si="13"/>
        <v>74.76414690680738</v>
      </c>
      <c r="M83" s="7">
        <f t="shared" si="14"/>
      </c>
      <c r="N83" s="8">
        <f t="shared" si="15"/>
        <v>-36.614980603173635</v>
      </c>
    </row>
    <row r="84" spans="1:14" ht="12.75" outlineLevel="1">
      <c r="A84" s="1">
        <v>201810</v>
      </c>
      <c r="B84" s="2">
        <v>13.41</v>
      </c>
      <c r="C84" s="2">
        <v>3447.07</v>
      </c>
      <c r="E84" s="3">
        <f t="shared" si="10"/>
        <v>-4.250559284116333</v>
      </c>
      <c r="G84" s="12">
        <f t="shared" si="8"/>
        <v>201810</v>
      </c>
      <c r="H84" s="13">
        <f t="shared" si="9"/>
        <v>13.41</v>
      </c>
      <c r="I84"/>
      <c r="J84" s="12">
        <f t="shared" si="11"/>
        <v>180.57419835943324</v>
      </c>
      <c r="K84" s="12">
        <f t="shared" si="12"/>
        <v>139.87695749440715</v>
      </c>
      <c r="L84" s="16">
        <f t="shared" si="13"/>
        <v>79.69791895082166</v>
      </c>
      <c r="M84" s="7">
        <f t="shared" si="14"/>
      </c>
      <c r="N84" s="8">
        <f t="shared" si="15"/>
        <v>-36.82233760277099</v>
      </c>
    </row>
    <row r="85" spans="1:14" ht="12.75" outlineLevel="1">
      <c r="A85" s="1">
        <v>201811</v>
      </c>
      <c r="B85" s="2">
        <v>11.41</v>
      </c>
      <c r="C85" s="2">
        <v>3487.9</v>
      </c>
      <c r="E85" s="3">
        <f t="shared" si="10"/>
        <v>-17.5284837861525</v>
      </c>
      <c r="G85" s="12">
        <f t="shared" si="8"/>
        <v>201811</v>
      </c>
      <c r="H85" s="13">
        <f t="shared" si="9"/>
        <v>11.41</v>
      </c>
      <c r="I85"/>
      <c r="J85" s="12">
        <f t="shared" si="11"/>
        <v>227.21297107800171</v>
      </c>
      <c r="K85" s="12">
        <f t="shared" si="12"/>
        <v>153.79418638621092</v>
      </c>
      <c r="L85" s="16">
        <f t="shared" si="13"/>
        <v>70.8664648981336</v>
      </c>
      <c r="M85" s="7">
        <f t="shared" si="14"/>
      </c>
      <c r="N85" s="8">
        <f t="shared" si="15"/>
        <v>-49.728102451599625</v>
      </c>
    </row>
    <row r="86" spans="1:14" ht="12.75" outlineLevel="1">
      <c r="A86" s="1">
        <v>201812</v>
      </c>
      <c r="B86" s="2">
        <v>8.005</v>
      </c>
      <c r="C86" s="9">
        <v>3243.63</v>
      </c>
      <c r="E86" s="3">
        <f t="shared" si="10"/>
        <v>-42.535915053091806</v>
      </c>
      <c r="G86" s="12">
        <f t="shared" si="8"/>
        <v>201812</v>
      </c>
      <c r="H86" s="13">
        <f t="shared" si="9"/>
        <v>8.005</v>
      </c>
      <c r="I86"/>
      <c r="J86" s="12">
        <f t="shared" si="11"/>
        <v>317.11430356027483</v>
      </c>
      <c r="K86" s="12">
        <f t="shared" si="12"/>
        <v>201.11909223402037</v>
      </c>
      <c r="L86" s="16">
        <f t="shared" si="13"/>
        <v>57.33407759136317</v>
      </c>
      <c r="M86" s="7">
        <f t="shared" si="14"/>
      </c>
      <c r="N86" s="8">
        <f t="shared" si="15"/>
        <v>-60.62958797495588</v>
      </c>
    </row>
    <row r="87" spans="1:14" ht="12.75" outlineLevel="1">
      <c r="A87" s="1">
        <v>201901</v>
      </c>
      <c r="B87" s="2">
        <v>7.88</v>
      </c>
      <c r="C87" s="9">
        <v>3507.84</v>
      </c>
      <c r="E87" s="3">
        <f t="shared" si="10"/>
        <v>-1.586294416243666</v>
      </c>
      <c r="G87" s="12">
        <f t="shared" si="8"/>
        <v>201901</v>
      </c>
      <c r="H87" s="13">
        <f t="shared" si="9"/>
        <v>7.88</v>
      </c>
      <c r="I87"/>
      <c r="J87" s="12">
        <f t="shared" si="11"/>
        <v>339.8477157360406</v>
      </c>
      <c r="K87" s="12">
        <f t="shared" si="12"/>
        <v>184.32212351945853</v>
      </c>
      <c r="L87" s="16">
        <f t="shared" si="13"/>
        <v>57.0686952910759</v>
      </c>
      <c r="M87" s="7">
        <f t="shared" si="14"/>
      </c>
      <c r="N87" s="8">
        <f t="shared" si="15"/>
        <v>-65.19082224668105</v>
      </c>
    </row>
    <row r="88" spans="1:14" ht="12.75" outlineLevel="1">
      <c r="A88" s="1">
        <v>201902</v>
      </c>
      <c r="B88" s="2">
        <v>8.02</v>
      </c>
      <c r="C88" s="9">
        <v>3604.48</v>
      </c>
      <c r="E88" s="3">
        <f t="shared" si="10"/>
        <v>1.745635910224435</v>
      </c>
      <c r="G88" s="12">
        <f t="shared" si="8"/>
        <v>201902</v>
      </c>
      <c r="H88" s="13">
        <f t="shared" si="9"/>
        <v>8.02</v>
      </c>
      <c r="I88"/>
      <c r="J88" s="12">
        <f t="shared" si="11"/>
        <v>347.6309226932668</v>
      </c>
      <c r="K88" s="12">
        <f t="shared" si="12"/>
        <v>160.46862011637572</v>
      </c>
      <c r="L88" s="16">
        <f t="shared" si="13"/>
        <v>63.2325378888096</v>
      </c>
      <c r="M88" s="7">
        <f t="shared" si="14"/>
      </c>
      <c r="N88" s="8">
        <f t="shared" si="15"/>
        <v>-66.78079653425333</v>
      </c>
    </row>
    <row r="89" spans="1:14" ht="12.75" outlineLevel="1">
      <c r="A89" s="1">
        <v>201903</v>
      </c>
      <c r="C89" s="2" t="s">
        <v>502</v>
      </c>
      <c r="E89" s="3" t="e">
        <f t="shared" si="10"/>
        <v>#DIV/0!</v>
      </c>
      <c r="G89" s="12">
        <f t="shared" si="8"/>
        <v>201903</v>
      </c>
      <c r="H89" s="13">
        <f t="shared" si="9"/>
        <v>0</v>
      </c>
      <c r="I89"/>
      <c r="J89" s="12" t="e">
        <f t="shared" si="11"/>
        <v>#DIV/0!</v>
      </c>
      <c r="K89" s="12" t="e">
        <f t="shared" si="12"/>
        <v>#DIV/0!</v>
      </c>
      <c r="L89" s="16" t="e">
        <f t="shared" si="13"/>
        <v>#VALUE!</v>
      </c>
      <c r="M89" s="7" t="e">
        <f t="shared" si="14"/>
        <v>#DIV/0!</v>
      </c>
      <c r="N89" s="8" t="e">
        <f t="shared" si="15"/>
        <v>#DIV/0!</v>
      </c>
    </row>
    <row r="90" spans="1:14" ht="12.75" outlineLevel="1">
      <c r="A90" s="1">
        <v>201904</v>
      </c>
      <c r="E90" s="3" t="e">
        <f t="shared" si="10"/>
        <v>#DIV/0!</v>
      </c>
      <c r="G90" s="12">
        <f t="shared" si="8"/>
        <v>201904</v>
      </c>
      <c r="H90" s="13">
        <f t="shared" si="9"/>
        <v>0</v>
      </c>
      <c r="I90"/>
      <c r="J90" s="12" t="e">
        <f t="shared" si="11"/>
        <v>#DIV/0!</v>
      </c>
      <c r="K90" s="12" t="e">
        <f t="shared" si="12"/>
        <v>#DIV/0!</v>
      </c>
      <c r="L90" s="16" t="e">
        <f t="shared" si="13"/>
        <v>#DIV/0!</v>
      </c>
      <c r="M90" s="7" t="e">
        <f t="shared" si="14"/>
        <v>#DIV/0!</v>
      </c>
      <c r="N90" s="8" t="e">
        <f t="shared" si="15"/>
        <v>#DIV/0!</v>
      </c>
    </row>
    <row r="91" spans="1:14" ht="12.75" outlineLevel="1">
      <c r="A91" s="1">
        <v>201905</v>
      </c>
      <c r="E91" s="3" t="e">
        <f t="shared" si="10"/>
        <v>#DIV/0!</v>
      </c>
      <c r="G91" s="12">
        <f t="shared" si="8"/>
        <v>201905</v>
      </c>
      <c r="H91" s="13">
        <f t="shared" si="9"/>
        <v>0</v>
      </c>
      <c r="I91"/>
      <c r="J91" s="12" t="e">
        <f t="shared" si="11"/>
        <v>#DIV/0!</v>
      </c>
      <c r="K91" s="12" t="e">
        <f t="shared" si="12"/>
        <v>#DIV/0!</v>
      </c>
      <c r="L91" s="16" t="e">
        <f t="shared" si="13"/>
        <v>#DIV/0!</v>
      </c>
      <c r="M91" s="7" t="e">
        <f t="shared" si="14"/>
        <v>#DIV/0!</v>
      </c>
      <c r="N91" s="8" t="e">
        <f t="shared" si="15"/>
        <v>#DIV/0!</v>
      </c>
    </row>
    <row r="92" spans="1:14" ht="12.75" outlineLevel="1">
      <c r="A92" s="1">
        <v>201906</v>
      </c>
      <c r="E92" s="3" t="e">
        <f t="shared" si="10"/>
        <v>#DIV/0!</v>
      </c>
      <c r="G92" s="12">
        <f t="shared" si="8"/>
        <v>201906</v>
      </c>
      <c r="H92" s="13">
        <f t="shared" si="9"/>
        <v>0</v>
      </c>
      <c r="I92"/>
      <c r="J92" s="12" t="e">
        <f t="shared" si="11"/>
        <v>#DIV/0!</v>
      </c>
      <c r="K92" s="12" t="e">
        <f t="shared" si="12"/>
        <v>#DIV/0!</v>
      </c>
      <c r="L92" s="16" t="e">
        <f t="shared" si="13"/>
        <v>#DIV/0!</v>
      </c>
      <c r="M92" s="7" t="e">
        <f t="shared" si="14"/>
        <v>#DIV/0!</v>
      </c>
      <c r="N92" s="8" t="e">
        <f t="shared" si="15"/>
        <v>#DIV/0!</v>
      </c>
    </row>
    <row r="93" spans="1:14" ht="12.75" outlineLevel="1">
      <c r="A93" s="1">
        <v>201907</v>
      </c>
      <c r="E93" s="3" t="e">
        <f t="shared" si="10"/>
        <v>#DIV/0!</v>
      </c>
      <c r="G93" s="12">
        <f t="shared" si="8"/>
        <v>201907</v>
      </c>
      <c r="H93" s="13">
        <f t="shared" si="9"/>
        <v>0</v>
      </c>
      <c r="I93"/>
      <c r="J93" s="12" t="e">
        <f t="shared" si="11"/>
        <v>#DIV/0!</v>
      </c>
      <c r="K93" s="12" t="e">
        <f t="shared" si="12"/>
        <v>#DIV/0!</v>
      </c>
      <c r="L93" s="16" t="e">
        <f t="shared" si="13"/>
        <v>#DIV/0!</v>
      </c>
      <c r="M93" s="7" t="e">
        <f t="shared" si="14"/>
        <v>#DIV/0!</v>
      </c>
      <c r="N93" s="8" t="e">
        <f t="shared" si="15"/>
        <v>#DIV/0!</v>
      </c>
    </row>
    <row r="94" spans="1:14" ht="12.75" outlineLevel="1">
      <c r="A94" s="1">
        <v>201908</v>
      </c>
      <c r="E94" s="3" t="e">
        <f t="shared" si="10"/>
        <v>#DIV/0!</v>
      </c>
      <c r="G94" s="12">
        <f t="shared" si="8"/>
        <v>201908</v>
      </c>
      <c r="H94" s="13">
        <f t="shared" si="9"/>
        <v>0</v>
      </c>
      <c r="I94"/>
      <c r="J94" s="12" t="e">
        <f t="shared" si="11"/>
        <v>#DIV/0!</v>
      </c>
      <c r="K94" s="12" t="e">
        <f t="shared" si="12"/>
        <v>#DIV/0!</v>
      </c>
      <c r="L94" s="16" t="e">
        <f t="shared" si="13"/>
        <v>#DIV/0!</v>
      </c>
      <c r="M94" s="7" t="e">
        <f t="shared" si="14"/>
        <v>#DIV/0!</v>
      </c>
      <c r="N94" s="8" t="e">
        <f t="shared" si="15"/>
        <v>#DIV/0!</v>
      </c>
    </row>
    <row r="95" spans="1:14" ht="12.75" outlineLevel="1">
      <c r="A95" s="1">
        <v>201909</v>
      </c>
      <c r="E95" s="3" t="e">
        <f t="shared" si="10"/>
        <v>#DIV/0!</v>
      </c>
      <c r="G95" s="12">
        <f t="shared" si="8"/>
        <v>201909</v>
      </c>
      <c r="H95" s="13">
        <f t="shared" si="9"/>
        <v>0</v>
      </c>
      <c r="I95"/>
      <c r="J95" s="12" t="e">
        <f t="shared" si="11"/>
        <v>#DIV/0!</v>
      </c>
      <c r="K95" s="12" t="e">
        <f t="shared" si="12"/>
        <v>#DIV/0!</v>
      </c>
      <c r="L95" s="16" t="e">
        <f t="shared" si="13"/>
        <v>#DIV/0!</v>
      </c>
      <c r="M95" s="7" t="e">
        <f t="shared" si="14"/>
        <v>#DIV/0!</v>
      </c>
      <c r="N95" s="8" t="e">
        <f t="shared" si="15"/>
        <v>#DIV/0!</v>
      </c>
    </row>
    <row r="96" spans="1:14" ht="12.75" outlineLevel="1">
      <c r="A96" s="1">
        <v>201910</v>
      </c>
      <c r="E96" s="3" t="e">
        <f t="shared" si="10"/>
        <v>#DIV/0!</v>
      </c>
      <c r="G96" s="12">
        <f t="shared" si="8"/>
        <v>201910</v>
      </c>
      <c r="H96" s="13">
        <f t="shared" si="9"/>
        <v>0</v>
      </c>
      <c r="I96"/>
      <c r="J96" s="12" t="e">
        <f t="shared" si="11"/>
        <v>#DIV/0!</v>
      </c>
      <c r="K96" s="12" t="e">
        <f t="shared" si="12"/>
        <v>#DIV/0!</v>
      </c>
      <c r="L96" s="16" t="e">
        <f t="shared" si="13"/>
        <v>#DIV/0!</v>
      </c>
      <c r="M96" s="7" t="e">
        <f t="shared" si="14"/>
        <v>#DIV/0!</v>
      </c>
      <c r="N96" s="8" t="e">
        <f t="shared" si="15"/>
        <v>#DIV/0!</v>
      </c>
    </row>
    <row r="97" spans="1:14" ht="12.75" outlineLevel="1">
      <c r="A97" s="1">
        <v>201911</v>
      </c>
      <c r="E97" s="3" t="e">
        <f t="shared" si="10"/>
        <v>#DIV/0!</v>
      </c>
      <c r="G97" s="12">
        <f t="shared" si="8"/>
        <v>201911</v>
      </c>
      <c r="H97" s="13">
        <f t="shared" si="9"/>
        <v>0</v>
      </c>
      <c r="I97"/>
      <c r="J97" s="12" t="e">
        <f t="shared" si="11"/>
        <v>#DIV/0!</v>
      </c>
      <c r="K97" s="12" t="e">
        <f t="shared" si="12"/>
        <v>#DIV/0!</v>
      </c>
      <c r="L97" s="16" t="e">
        <f t="shared" si="13"/>
        <v>#DIV/0!</v>
      </c>
      <c r="M97" s="7" t="e">
        <f t="shared" si="14"/>
        <v>#DIV/0!</v>
      </c>
      <c r="N97" s="8" t="e">
        <f t="shared" si="15"/>
        <v>#DIV/0!</v>
      </c>
    </row>
    <row r="98" spans="1:14" ht="12.75" outlineLevel="1">
      <c r="A98" s="1">
        <v>201912</v>
      </c>
      <c r="E98" s="3" t="e">
        <f t="shared" si="10"/>
        <v>#DIV/0!</v>
      </c>
      <c r="G98" s="12">
        <f t="shared" si="8"/>
        <v>201912</v>
      </c>
      <c r="H98" s="13">
        <f t="shared" si="9"/>
        <v>0</v>
      </c>
      <c r="I98"/>
      <c r="J98" s="12" t="e">
        <f t="shared" si="11"/>
        <v>#DIV/0!</v>
      </c>
      <c r="K98" s="12" t="e">
        <f t="shared" si="12"/>
        <v>#DIV/0!</v>
      </c>
      <c r="L98" s="16" t="e">
        <f t="shared" si="13"/>
        <v>#DIV/0!</v>
      </c>
      <c r="M98" s="7" t="e">
        <f t="shared" si="14"/>
        <v>#DIV/0!</v>
      </c>
      <c r="N98" s="8" t="e">
        <f t="shared" si="15"/>
        <v>#DIV/0!</v>
      </c>
    </row>
  </sheetData>
  <sheetProtection/>
  <printOptions/>
  <pageMargins left="0.79" right="0.79" top="1.05" bottom="1.05" header="0.79" footer="0.79"/>
  <pageSetup horizontalDpi="300" verticalDpi="300" orientation="portrait" paperSize="9"/>
  <headerFooter scaleWithDoc="0" alignWithMargins="0">
    <oddHeader>&amp;C&amp;"Times New Roman,Standaard"&amp;12&amp;A</oddHeader>
    <oddFooter>&amp;C&amp;"Times New Roman,Standaard"&amp;12Pagina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W98"/>
  <sheetViews>
    <sheetView zoomScale="80" zoomScaleNormal="80" workbookViewId="0" topLeftCell="A55">
      <selection activeCell="C89" sqref="C89"/>
    </sheetView>
  </sheetViews>
  <sheetFormatPr defaultColWidth="12.28125" defaultRowHeight="12.75" customHeight="1" outlineLevelRow="1"/>
  <cols>
    <col min="1" max="1" width="8.7109375" style="1" bestFit="1" customWidth="1"/>
    <col min="2" max="2" width="8.140625" style="2" bestFit="1" customWidth="1"/>
    <col min="3" max="3" width="8.28125" style="2" bestFit="1" customWidth="1"/>
    <col min="4" max="4" width="11.57421875" style="0" bestFit="1" customWidth="1"/>
    <col min="5" max="5" width="11.57421875" style="3" bestFit="1" customWidth="1"/>
    <col min="6" max="6" width="11.57421875" style="0" bestFit="1" customWidth="1"/>
    <col min="7" max="7" width="11.57421875" style="23" bestFit="1" customWidth="1"/>
    <col min="8" max="8" width="11.57421875" style="13" bestFit="1" customWidth="1"/>
    <col min="9" max="9" width="11.57421875" style="6" bestFit="1" customWidth="1"/>
    <col min="10" max="12" width="11.57421875" style="12" bestFit="1" customWidth="1"/>
    <col min="13" max="13" width="11.57421875" style="7" bestFit="1" customWidth="1"/>
    <col min="14" max="14" width="11.57421875" style="8" bestFit="1" customWidth="1"/>
    <col min="15" max="16384" width="11.57421875" style="0" bestFit="1" customWidth="1"/>
  </cols>
  <sheetData>
    <row r="1" spans="2:23" ht="12.75" outlineLevel="1">
      <c r="B1" s="2" t="s">
        <v>503</v>
      </c>
      <c r="C1" s="2" t="s">
        <v>0</v>
      </c>
      <c r="G1" s="23" t="str">
        <f>B1</f>
        <v>COFB</v>
      </c>
      <c r="Q1">
        <v>2017</v>
      </c>
      <c r="R1">
        <v>2016</v>
      </c>
      <c r="S1">
        <v>2015</v>
      </c>
      <c r="T1">
        <v>2014</v>
      </c>
      <c r="U1">
        <v>2013</v>
      </c>
      <c r="V1">
        <v>2012</v>
      </c>
      <c r="W1">
        <v>2011</v>
      </c>
    </row>
    <row r="2" spans="1:23" ht="12.75" outlineLevel="1">
      <c r="A2" s="1" t="s">
        <v>1</v>
      </c>
      <c r="B2" s="2" t="s">
        <v>5</v>
      </c>
      <c r="C2" s="2" t="s">
        <v>5</v>
      </c>
      <c r="E2" s="3" t="s">
        <v>6</v>
      </c>
      <c r="G2" s="23" t="s">
        <v>1</v>
      </c>
      <c r="H2" s="13" t="s">
        <v>7</v>
      </c>
      <c r="J2" s="12" t="s">
        <v>8</v>
      </c>
      <c r="K2" s="12" t="s">
        <v>9</v>
      </c>
      <c r="L2" s="12" t="s">
        <v>10</v>
      </c>
      <c r="N2" s="8" t="s">
        <v>11</v>
      </c>
      <c r="P2" s="18" t="s">
        <v>73</v>
      </c>
      <c r="Q2" s="18">
        <v>21.35</v>
      </c>
      <c r="R2" s="21">
        <v>21.15</v>
      </c>
      <c r="S2" s="21">
        <v>21.03</v>
      </c>
      <c r="T2" s="21">
        <v>18.03</v>
      </c>
      <c r="U2" s="21">
        <v>17.64</v>
      </c>
      <c r="V2" s="21">
        <v>16.008</v>
      </c>
      <c r="W2">
        <v>14.126</v>
      </c>
    </row>
    <row r="3" spans="1:23" ht="12.75" outlineLevel="1">
      <c r="A3" s="1">
        <v>201201</v>
      </c>
      <c r="B3" s="9">
        <v>84.8</v>
      </c>
      <c r="C3" s="2">
        <v>2206.8</v>
      </c>
      <c r="G3" s="23">
        <f aca="true" t="shared" si="0" ref="G3:G66">A3</f>
        <v>201201</v>
      </c>
      <c r="H3" s="13">
        <f aca="true" t="shared" si="1" ref="H3:H66">$B3</f>
        <v>84.8</v>
      </c>
      <c r="L3" s="16"/>
      <c r="P3" s="18" t="s">
        <v>78</v>
      </c>
      <c r="Q3" s="18" t="s">
        <v>504</v>
      </c>
      <c r="R3" s="21" t="s">
        <v>505</v>
      </c>
      <c r="S3" s="21" t="s">
        <v>506</v>
      </c>
      <c r="T3" s="21" t="s">
        <v>507</v>
      </c>
      <c r="U3" s="21" t="s">
        <v>508</v>
      </c>
      <c r="V3" s="21" t="s">
        <v>509</v>
      </c>
      <c r="W3" t="s">
        <v>510</v>
      </c>
    </row>
    <row r="4" spans="1:23" ht="12.75" outlineLevel="1">
      <c r="A4" s="1">
        <v>201202</v>
      </c>
      <c r="B4" s="9">
        <v>85.73</v>
      </c>
      <c r="C4" s="2">
        <v>2275.86</v>
      </c>
      <c r="E4" s="3">
        <f aca="true" t="shared" si="2" ref="E4:E67">100*($B4-$B3)/$B4</f>
        <v>1.0848011197947123</v>
      </c>
      <c r="G4" s="23">
        <f t="shared" si="0"/>
        <v>201202</v>
      </c>
      <c r="H4" s="13">
        <f t="shared" si="1"/>
        <v>85.73</v>
      </c>
      <c r="L4" s="16"/>
      <c r="P4" s="18" t="s">
        <v>86</v>
      </c>
      <c r="Q4" s="18" t="s">
        <v>511</v>
      </c>
      <c r="R4" s="21" t="s">
        <v>511</v>
      </c>
      <c r="S4" s="21" t="s">
        <v>511</v>
      </c>
      <c r="T4" s="21" t="s">
        <v>511</v>
      </c>
      <c r="U4" s="21" t="s">
        <v>512</v>
      </c>
      <c r="V4" s="21" t="s">
        <v>513</v>
      </c>
      <c r="W4" t="s">
        <v>514</v>
      </c>
    </row>
    <row r="5" spans="1:23" ht="12.75" outlineLevel="1">
      <c r="A5" s="1">
        <v>201203</v>
      </c>
      <c r="B5" s="9">
        <v>87.34</v>
      </c>
      <c r="C5" s="2">
        <v>2324.05</v>
      </c>
      <c r="E5" s="3">
        <f t="shared" si="2"/>
        <v>1.8433707350583917</v>
      </c>
      <c r="G5" s="23">
        <f t="shared" si="0"/>
        <v>201203</v>
      </c>
      <c r="H5" s="13">
        <f t="shared" si="1"/>
        <v>87.34</v>
      </c>
      <c r="L5" s="16"/>
      <c r="P5" s="18" t="s">
        <v>93</v>
      </c>
      <c r="Q5" s="18" t="s">
        <v>515</v>
      </c>
      <c r="R5" s="21" t="s">
        <v>448</v>
      </c>
      <c r="S5" s="21" t="s">
        <v>516</v>
      </c>
      <c r="T5" s="21" t="s">
        <v>517</v>
      </c>
      <c r="U5" s="21" t="s">
        <v>181</v>
      </c>
      <c r="V5" s="21" t="s">
        <v>518</v>
      </c>
      <c r="W5" t="s">
        <v>519</v>
      </c>
    </row>
    <row r="6" spans="1:23" ht="12.75" outlineLevel="1">
      <c r="A6" s="1">
        <v>201204</v>
      </c>
      <c r="B6" s="9">
        <v>86.44000000000001</v>
      </c>
      <c r="C6" s="2">
        <v>2208.44</v>
      </c>
      <c r="E6" s="3">
        <f t="shared" si="2"/>
        <v>-1.041184636742239</v>
      </c>
      <c r="G6" s="23">
        <f t="shared" si="0"/>
        <v>201204</v>
      </c>
      <c r="H6" s="13">
        <f t="shared" si="1"/>
        <v>86.44000000000001</v>
      </c>
      <c r="L6" s="16"/>
      <c r="P6" s="18" t="s">
        <v>101</v>
      </c>
      <c r="Q6" s="18" t="s">
        <v>520</v>
      </c>
      <c r="R6" s="21" t="s">
        <v>521</v>
      </c>
      <c r="S6" s="21" t="s">
        <v>522</v>
      </c>
      <c r="T6" s="21" t="s">
        <v>523</v>
      </c>
      <c r="U6" s="21" t="s">
        <v>524</v>
      </c>
      <c r="V6" s="21" t="s">
        <v>525</v>
      </c>
      <c r="W6" t="s">
        <v>526</v>
      </c>
    </row>
    <row r="7" spans="1:23" ht="12.75" outlineLevel="1">
      <c r="A7" s="1">
        <v>201205</v>
      </c>
      <c r="B7" s="9">
        <v>79.99000000000001</v>
      </c>
      <c r="C7" s="2">
        <v>2093.56</v>
      </c>
      <c r="E7" s="3">
        <f t="shared" si="2"/>
        <v>-8.063507938492313</v>
      </c>
      <c r="G7" s="23">
        <f t="shared" si="0"/>
        <v>201205</v>
      </c>
      <c r="H7" s="13">
        <f t="shared" si="1"/>
        <v>79.99000000000001</v>
      </c>
      <c r="L7" s="16"/>
      <c r="P7" s="18" t="s">
        <v>109</v>
      </c>
      <c r="Q7" s="18" t="s">
        <v>527</v>
      </c>
      <c r="R7" s="21" t="s">
        <v>528</v>
      </c>
      <c r="S7" s="21" t="s">
        <v>529</v>
      </c>
      <c r="T7" s="21" t="s">
        <v>530</v>
      </c>
      <c r="U7" s="21" t="s">
        <v>531</v>
      </c>
      <c r="V7" s="21" t="s">
        <v>532</v>
      </c>
      <c r="W7" t="s">
        <v>533</v>
      </c>
    </row>
    <row r="8" spans="1:23" ht="12.75" outlineLevel="1">
      <c r="A8" s="1">
        <v>201206</v>
      </c>
      <c r="B8" s="9">
        <v>83.35</v>
      </c>
      <c r="C8" s="2">
        <v>2227.63</v>
      </c>
      <c r="E8" s="3">
        <f t="shared" si="2"/>
        <v>4.031193761247733</v>
      </c>
      <c r="G8" s="23">
        <f t="shared" si="0"/>
        <v>201206</v>
      </c>
      <c r="H8" s="13">
        <f t="shared" si="1"/>
        <v>83.35</v>
      </c>
      <c r="L8" s="16"/>
      <c r="P8" s="18" t="s">
        <v>117</v>
      </c>
      <c r="Q8" s="18" t="s">
        <v>534</v>
      </c>
      <c r="R8" s="21" t="s">
        <v>535</v>
      </c>
      <c r="S8" s="21" t="s">
        <v>536</v>
      </c>
      <c r="T8" s="21" t="s">
        <v>206</v>
      </c>
      <c r="U8" s="21" t="s">
        <v>537</v>
      </c>
      <c r="V8" s="21" t="s">
        <v>538</v>
      </c>
      <c r="W8" t="s">
        <v>539</v>
      </c>
    </row>
    <row r="9" spans="1:23" ht="12.75" outlineLevel="1">
      <c r="A9" s="1">
        <v>201207</v>
      </c>
      <c r="B9" s="9">
        <v>83.6</v>
      </c>
      <c r="C9" s="2">
        <v>2274.84</v>
      </c>
      <c r="E9" s="3">
        <f t="shared" si="2"/>
        <v>0.29904306220095694</v>
      </c>
      <c r="G9" s="23">
        <f t="shared" si="0"/>
        <v>201207</v>
      </c>
      <c r="H9" s="13">
        <f t="shared" si="1"/>
        <v>83.6</v>
      </c>
      <c r="L9" s="16"/>
      <c r="P9" s="18" t="s">
        <v>125</v>
      </c>
      <c r="Q9" s="18" t="s">
        <v>540</v>
      </c>
      <c r="R9" s="21" t="s">
        <v>541</v>
      </c>
      <c r="S9" s="21" t="s">
        <v>542</v>
      </c>
      <c r="T9" s="21" t="s">
        <v>543</v>
      </c>
      <c r="U9" s="21" t="s">
        <v>544</v>
      </c>
      <c r="V9" s="21" t="s">
        <v>545</v>
      </c>
      <c r="W9" t="s">
        <v>546</v>
      </c>
    </row>
    <row r="10" spans="1:23" ht="12.75" outlineLevel="1">
      <c r="A10" s="1">
        <v>201208</v>
      </c>
      <c r="B10" s="9">
        <v>82.89</v>
      </c>
      <c r="C10" s="2">
        <v>2345.69</v>
      </c>
      <c r="E10" s="3">
        <f t="shared" si="2"/>
        <v>-0.856556882615507</v>
      </c>
      <c r="G10" s="23">
        <f t="shared" si="0"/>
        <v>201208</v>
      </c>
      <c r="H10" s="13">
        <f t="shared" si="1"/>
        <v>82.89</v>
      </c>
      <c r="L10" s="16"/>
      <c r="P10" s="18" t="s">
        <v>133</v>
      </c>
      <c r="Q10" s="18" t="s">
        <v>464</v>
      </c>
      <c r="R10" s="21" t="s">
        <v>368</v>
      </c>
      <c r="S10" s="21" t="s">
        <v>547</v>
      </c>
      <c r="T10" s="21" t="s">
        <v>547</v>
      </c>
      <c r="U10" s="21" t="s">
        <v>283</v>
      </c>
      <c r="V10" s="21" t="s">
        <v>548</v>
      </c>
      <c r="W10" t="s">
        <v>269</v>
      </c>
    </row>
    <row r="11" spans="1:23" ht="12.75" outlineLevel="1">
      <c r="A11" s="1">
        <v>201209</v>
      </c>
      <c r="B11" s="9">
        <v>81.88</v>
      </c>
      <c r="C11" s="2">
        <v>2373.3300000000004</v>
      </c>
      <c r="E11" s="3">
        <f t="shared" si="2"/>
        <v>-1.233512457254525</v>
      </c>
      <c r="G11" s="23">
        <f t="shared" si="0"/>
        <v>201209</v>
      </c>
      <c r="H11" s="13">
        <f t="shared" si="1"/>
        <v>81.88</v>
      </c>
      <c r="L11" s="16"/>
      <c r="P11" s="18" t="s">
        <v>141</v>
      </c>
      <c r="Q11" s="18" t="s">
        <v>549</v>
      </c>
      <c r="R11" s="21" t="s">
        <v>550</v>
      </c>
      <c r="S11" s="21" t="s">
        <v>551</v>
      </c>
      <c r="T11" s="21" t="s">
        <v>552</v>
      </c>
      <c r="U11" s="21" t="s">
        <v>553</v>
      </c>
      <c r="V11" s="21" t="s">
        <v>554</v>
      </c>
      <c r="W11" t="s">
        <v>555</v>
      </c>
    </row>
    <row r="12" spans="1:12" ht="12.75" outlineLevel="1">
      <c r="A12" s="1">
        <v>201210</v>
      </c>
      <c r="B12" s="9">
        <v>83.11999999999999</v>
      </c>
      <c r="C12" s="2">
        <v>2369.21</v>
      </c>
      <c r="E12" s="3">
        <f t="shared" si="2"/>
        <v>1.4918190567853646</v>
      </c>
      <c r="G12" s="23">
        <f t="shared" si="0"/>
        <v>201210</v>
      </c>
      <c r="H12" s="13">
        <f t="shared" si="1"/>
        <v>83.11999999999999</v>
      </c>
      <c r="L12" s="16"/>
    </row>
    <row r="13" spans="1:12" ht="12.75" outlineLevel="1">
      <c r="A13" s="1">
        <v>201211</v>
      </c>
      <c r="B13" s="9">
        <v>82.42</v>
      </c>
      <c r="C13" s="2">
        <v>2436.9500000000003</v>
      </c>
      <c r="E13" s="3">
        <f t="shared" si="2"/>
        <v>-0.8493084202863245</v>
      </c>
      <c r="G13" s="23">
        <f t="shared" si="0"/>
        <v>201211</v>
      </c>
      <c r="H13" s="13">
        <f t="shared" si="1"/>
        <v>82.42</v>
      </c>
      <c r="L13" s="16"/>
    </row>
    <row r="14" spans="1:12" ht="12.75" outlineLevel="1">
      <c r="A14" s="1">
        <v>201212</v>
      </c>
      <c r="B14" s="9">
        <v>84.88</v>
      </c>
      <c r="C14" s="2">
        <v>2475.8100000000004</v>
      </c>
      <c r="E14" s="3">
        <f t="shared" si="2"/>
        <v>2.898209236569267</v>
      </c>
      <c r="G14" s="23">
        <f t="shared" si="0"/>
        <v>201212</v>
      </c>
      <c r="H14" s="13">
        <f t="shared" si="1"/>
        <v>84.88</v>
      </c>
      <c r="L14" s="16"/>
    </row>
    <row r="15" spans="1:14" ht="12.75" outlineLevel="1">
      <c r="A15" s="1">
        <v>201301</v>
      </c>
      <c r="B15" s="9">
        <v>84.32</v>
      </c>
      <c r="C15" s="2">
        <v>2520.3500000000004</v>
      </c>
      <c r="E15" s="3">
        <f t="shared" si="2"/>
        <v>-0.6641366223908945</v>
      </c>
      <c r="G15" s="23">
        <f t="shared" si="0"/>
        <v>201301</v>
      </c>
      <c r="H15" s="13">
        <f t="shared" si="1"/>
        <v>84.32</v>
      </c>
      <c r="J15" s="12">
        <f aca="true" t="shared" si="3" ref="J15:J78">100-100*($B15-$B3)/$B15</f>
        <v>100.56925996204934</v>
      </c>
      <c r="K15" s="12">
        <f aca="true" t="shared" si="4" ref="K15:K78">100*AVERAGE($B4:$B15)/$B15</f>
        <v>99.41888045540797</v>
      </c>
      <c r="L15" s="16">
        <f aca="true" t="shared" si="5" ref="L15:L78">100*(AVERAGE($C4:$C15)/$C15)/(AVERAGE($B4:$B15)/$B15)</f>
        <v>92.87384153170534</v>
      </c>
      <c r="M15" s="7">
        <f aca="true" t="shared" si="6" ref="M15:M78">IF(AND(AVERAGE($B7:$B15)/$B15&lt;1,(AVERAGE($C7:$C15)/$C15/(AVERAGE($B7:$B15)/$B15))&gt;1),"*","")</f>
      </c>
      <c r="N15" s="8">
        <f aca="true" t="shared" si="7" ref="N15:N78">100*AVERAGE($E4:$E15)/STDEVA($E4:$E15)</f>
        <v>-2.914972438682726</v>
      </c>
    </row>
    <row r="16" spans="1:14" ht="12.75" outlineLevel="1">
      <c r="A16" s="1">
        <v>201302</v>
      </c>
      <c r="B16" s="9">
        <v>85.92</v>
      </c>
      <c r="C16" s="2">
        <v>2569.17</v>
      </c>
      <c r="E16" s="3">
        <f t="shared" si="2"/>
        <v>1.8621973929236597</v>
      </c>
      <c r="G16" s="23">
        <f t="shared" si="0"/>
        <v>201302</v>
      </c>
      <c r="H16" s="13">
        <f t="shared" si="1"/>
        <v>85.92</v>
      </c>
      <c r="J16" s="12">
        <f t="shared" si="3"/>
        <v>99.77886405959032</v>
      </c>
      <c r="K16" s="12">
        <f t="shared" si="4"/>
        <v>97.58593265052762</v>
      </c>
      <c r="L16" s="16">
        <f t="shared" si="5"/>
        <v>93.79523501780854</v>
      </c>
      <c r="M16" s="7">
        <f t="shared" si="6"/>
      </c>
      <c r="N16" s="8">
        <f t="shared" si="7"/>
        <v>-0.7677013255783701</v>
      </c>
    </row>
    <row r="17" spans="1:14" ht="12.75" outlineLevel="1">
      <c r="A17" s="1">
        <v>201303</v>
      </c>
      <c r="B17" s="9">
        <v>84.64</v>
      </c>
      <c r="C17" s="2">
        <v>2592.19</v>
      </c>
      <c r="E17" s="3">
        <f t="shared" si="2"/>
        <v>-1.5122873345935741</v>
      </c>
      <c r="G17" s="23">
        <f t="shared" si="0"/>
        <v>201303</v>
      </c>
      <c r="H17" s="13">
        <f t="shared" si="1"/>
        <v>84.64</v>
      </c>
      <c r="J17" s="12">
        <f t="shared" si="3"/>
        <v>103.18998109640832</v>
      </c>
      <c r="K17" s="12">
        <f t="shared" si="4"/>
        <v>98.79588059231253</v>
      </c>
      <c r="L17" s="16">
        <f t="shared" si="5"/>
        <v>92.69629878032205</v>
      </c>
      <c r="M17" s="7">
        <f t="shared" si="6"/>
      </c>
      <c r="N17" s="8">
        <f t="shared" si="7"/>
        <v>-9.99821927568678</v>
      </c>
    </row>
    <row r="18" spans="1:14" ht="12.75" outlineLevel="1">
      <c r="A18" s="1">
        <v>201304</v>
      </c>
      <c r="B18" s="9">
        <v>86.63</v>
      </c>
      <c r="C18" s="2">
        <v>2643.42</v>
      </c>
      <c r="E18" s="3">
        <f t="shared" si="2"/>
        <v>2.2971257070298914</v>
      </c>
      <c r="G18" s="23">
        <f t="shared" si="0"/>
        <v>201304</v>
      </c>
      <c r="H18" s="13">
        <f t="shared" si="1"/>
        <v>86.63</v>
      </c>
      <c r="J18" s="12">
        <f t="shared" si="3"/>
        <v>99.78067644003234</v>
      </c>
      <c r="K18" s="12">
        <f t="shared" si="4"/>
        <v>96.54469198507063</v>
      </c>
      <c r="L18" s="16">
        <f t="shared" si="5"/>
        <v>94.43973402657817</v>
      </c>
      <c r="M18" s="7">
        <f t="shared" si="6"/>
      </c>
      <c r="N18" s="8">
        <f t="shared" si="7"/>
        <v>-0.802984234674765</v>
      </c>
    </row>
    <row r="19" spans="1:14" ht="12.75" outlineLevel="1">
      <c r="A19" s="1">
        <v>201305</v>
      </c>
      <c r="B19" s="9">
        <v>88.34</v>
      </c>
      <c r="C19" s="2">
        <v>2649.36</v>
      </c>
      <c r="E19" s="3">
        <f t="shared" si="2"/>
        <v>1.9357029658139098</v>
      </c>
      <c r="G19" s="23">
        <f t="shared" si="0"/>
        <v>201305</v>
      </c>
      <c r="H19" s="13">
        <f t="shared" si="1"/>
        <v>88.34</v>
      </c>
      <c r="J19" s="12">
        <f t="shared" si="3"/>
        <v>90.54788317862804</v>
      </c>
      <c r="K19" s="12">
        <f t="shared" si="4"/>
        <v>95.4635499207607</v>
      </c>
      <c r="L19" s="16">
        <f t="shared" si="5"/>
        <v>97.1264413388816</v>
      </c>
      <c r="M19" s="7">
        <f t="shared" si="6"/>
      </c>
      <c r="N19" s="8">
        <f t="shared" si="7"/>
        <v>43.88194495016199</v>
      </c>
    </row>
    <row r="20" spans="1:14" ht="12.75" outlineLevel="1">
      <c r="A20" s="1">
        <v>201306</v>
      </c>
      <c r="B20" s="9">
        <v>84.01</v>
      </c>
      <c r="C20" s="2">
        <v>2526.11</v>
      </c>
      <c r="E20" s="3">
        <f t="shared" si="2"/>
        <v>-5.154148315676703</v>
      </c>
      <c r="G20" s="23">
        <f t="shared" si="0"/>
        <v>201306</v>
      </c>
      <c r="H20" s="13">
        <f t="shared" si="1"/>
        <v>84.01</v>
      </c>
      <c r="J20" s="12">
        <f t="shared" si="3"/>
        <v>99.21437924056659</v>
      </c>
      <c r="K20" s="12">
        <f t="shared" si="4"/>
        <v>100.44935126770622</v>
      </c>
      <c r="L20" s="16">
        <f t="shared" si="5"/>
        <v>97.78944629021406</v>
      </c>
      <c r="M20" s="7">
        <f t="shared" si="6"/>
      </c>
      <c r="N20" s="8">
        <f t="shared" si="7"/>
        <v>1.9082552926294087</v>
      </c>
    </row>
    <row r="21" spans="1:14" ht="12.75" outlineLevel="1">
      <c r="A21" s="1">
        <v>201307</v>
      </c>
      <c r="B21" s="9">
        <v>86</v>
      </c>
      <c r="C21" s="2">
        <v>2662.68</v>
      </c>
      <c r="E21" s="3">
        <f t="shared" si="2"/>
        <v>2.313953488372087</v>
      </c>
      <c r="G21" s="23">
        <f t="shared" si="0"/>
        <v>201307</v>
      </c>
      <c r="H21" s="13">
        <f t="shared" si="1"/>
        <v>86</v>
      </c>
      <c r="J21" s="12">
        <f t="shared" si="3"/>
        <v>97.20930232558139</v>
      </c>
      <c r="K21" s="12">
        <f t="shared" si="4"/>
        <v>98.35755813953489</v>
      </c>
      <c r="L21" s="16">
        <f t="shared" si="5"/>
        <v>95.98090907396143</v>
      </c>
      <c r="M21" s="7">
        <f t="shared" si="6"/>
      </c>
      <c r="N21" s="8">
        <f t="shared" si="7"/>
        <v>9.008386777542436</v>
      </c>
    </row>
    <row r="22" spans="1:14" ht="12.75" outlineLevel="1">
      <c r="A22" s="1">
        <v>201308</v>
      </c>
      <c r="B22" s="9">
        <v>83.95</v>
      </c>
      <c r="C22" s="2">
        <v>2673.42</v>
      </c>
      <c r="E22" s="3">
        <f t="shared" si="2"/>
        <v>-2.441929720071468</v>
      </c>
      <c r="G22" s="23">
        <f t="shared" si="0"/>
        <v>201308</v>
      </c>
      <c r="H22" s="13">
        <f t="shared" si="1"/>
        <v>83.95</v>
      </c>
      <c r="J22" s="12">
        <f t="shared" si="3"/>
        <v>98.73734365693865</v>
      </c>
      <c r="K22" s="12">
        <f t="shared" si="4"/>
        <v>100.86460194560254</v>
      </c>
      <c r="L22" s="16">
        <f t="shared" si="5"/>
        <v>94.23206175489543</v>
      </c>
      <c r="M22" s="7">
        <f t="shared" si="6"/>
      </c>
      <c r="N22" s="8">
        <f t="shared" si="7"/>
        <v>3.213012604694106</v>
      </c>
    </row>
    <row r="23" spans="1:14" ht="12.75" outlineLevel="1">
      <c r="A23" s="1">
        <v>201309</v>
      </c>
      <c r="B23" s="9">
        <v>86.59</v>
      </c>
      <c r="C23" s="2">
        <v>2802.27</v>
      </c>
      <c r="E23" s="3">
        <f t="shared" si="2"/>
        <v>3.048850906571198</v>
      </c>
      <c r="G23" s="23">
        <f t="shared" si="0"/>
        <v>201309</v>
      </c>
      <c r="H23" s="13">
        <f t="shared" si="1"/>
        <v>86.59</v>
      </c>
      <c r="J23" s="12">
        <f t="shared" si="3"/>
        <v>94.56057281441274</v>
      </c>
      <c r="K23" s="12">
        <f t="shared" si="4"/>
        <v>98.24267621357355</v>
      </c>
      <c r="L23" s="16">
        <f t="shared" si="5"/>
        <v>93.59686018129007</v>
      </c>
      <c r="M23" s="7">
        <f t="shared" si="6"/>
      </c>
      <c r="N23" s="8">
        <f t="shared" si="7"/>
        <v>17.08566839149858</v>
      </c>
    </row>
    <row r="24" spans="1:14" ht="12.75" outlineLevel="1">
      <c r="A24" s="1">
        <v>201310</v>
      </c>
      <c r="B24" s="2">
        <v>88.96</v>
      </c>
      <c r="C24" s="2">
        <v>2904.3500000000004</v>
      </c>
      <c r="E24" s="3">
        <f t="shared" si="2"/>
        <v>2.6641187050359605</v>
      </c>
      <c r="G24" s="23">
        <f t="shared" si="0"/>
        <v>201310</v>
      </c>
      <c r="H24" s="13">
        <f t="shared" si="1"/>
        <v>88.96</v>
      </c>
      <c r="J24" s="12">
        <f t="shared" si="3"/>
        <v>93.43525179856115</v>
      </c>
      <c r="K24" s="12">
        <f t="shared" si="4"/>
        <v>96.17243705035972</v>
      </c>
      <c r="L24" s="16">
        <f t="shared" si="5"/>
        <v>93.84773202636819</v>
      </c>
      <c r="M24" s="7">
        <f t="shared" si="6"/>
      </c>
      <c r="N24" s="8">
        <f t="shared" si="7"/>
        <v>20.392038288990403</v>
      </c>
    </row>
    <row r="25" spans="1:14" ht="12.75" outlineLevel="1">
      <c r="A25" s="1">
        <v>201311</v>
      </c>
      <c r="B25" s="2">
        <v>90.75</v>
      </c>
      <c r="C25" s="2">
        <v>2870.8900000000003</v>
      </c>
      <c r="E25" s="3">
        <f t="shared" si="2"/>
        <v>1.9724517906336156</v>
      </c>
      <c r="G25" s="23">
        <f t="shared" si="0"/>
        <v>201311</v>
      </c>
      <c r="H25" s="13">
        <f t="shared" si="1"/>
        <v>90.75</v>
      </c>
      <c r="J25" s="12">
        <f t="shared" si="3"/>
        <v>90.82093663911846</v>
      </c>
      <c r="K25" s="12">
        <f t="shared" si="4"/>
        <v>95.04040404040406</v>
      </c>
      <c r="L25" s="16">
        <f t="shared" si="5"/>
        <v>97.3977039795058</v>
      </c>
      <c r="M25" s="7">
        <f t="shared" si="6"/>
      </c>
      <c r="N25" s="8">
        <f t="shared" si="7"/>
        <v>29.48405236580579</v>
      </c>
    </row>
    <row r="26" spans="1:14" ht="12.75" outlineLevel="1">
      <c r="A26" s="1">
        <v>201312</v>
      </c>
      <c r="B26" s="2">
        <v>89.75</v>
      </c>
      <c r="C26" s="2">
        <v>2923.82</v>
      </c>
      <c r="E26" s="3">
        <f t="shared" si="2"/>
        <v>-1.1142061281337048</v>
      </c>
      <c r="G26" s="23">
        <f t="shared" si="0"/>
        <v>201312</v>
      </c>
      <c r="H26" s="13">
        <f t="shared" si="1"/>
        <v>89.75</v>
      </c>
      <c r="J26" s="12">
        <f t="shared" si="3"/>
        <v>94.57381615598885</v>
      </c>
      <c r="K26" s="12">
        <f t="shared" si="4"/>
        <v>96.5515320334262</v>
      </c>
      <c r="L26" s="16">
        <f t="shared" si="5"/>
        <v>95.46023775512904</v>
      </c>
      <c r="M26" s="7">
        <f t="shared" si="6"/>
      </c>
      <c r="N26" s="8">
        <f t="shared" si="7"/>
        <v>16.919569863434422</v>
      </c>
    </row>
    <row r="27" spans="1:14" ht="12.75" outlineLevel="1">
      <c r="A27" s="1">
        <v>201401</v>
      </c>
      <c r="B27" s="2">
        <v>86.33</v>
      </c>
      <c r="C27" s="2">
        <v>2891.25</v>
      </c>
      <c r="E27" s="3">
        <f t="shared" si="2"/>
        <v>-3.961542916714933</v>
      </c>
      <c r="G27" s="23">
        <f t="shared" si="0"/>
        <v>201401</v>
      </c>
      <c r="H27" s="13">
        <f t="shared" si="1"/>
        <v>86.33</v>
      </c>
      <c r="J27" s="12">
        <f t="shared" si="3"/>
        <v>97.67172477701841</v>
      </c>
      <c r="K27" s="12">
        <f t="shared" si="4"/>
        <v>100.5704853469246</v>
      </c>
      <c r="L27" s="16">
        <f t="shared" si="5"/>
        <v>93.74085266576715</v>
      </c>
      <c r="M27" s="7">
        <f t="shared" si="6"/>
      </c>
      <c r="N27" s="8">
        <f t="shared" si="7"/>
        <v>5.578506410639444</v>
      </c>
    </row>
    <row r="28" spans="1:14" ht="12.75" outlineLevel="1">
      <c r="A28" s="1">
        <v>201402</v>
      </c>
      <c r="B28" s="2">
        <v>87.04</v>
      </c>
      <c r="C28" s="2">
        <v>3096.9100000000003</v>
      </c>
      <c r="E28" s="3">
        <f t="shared" si="2"/>
        <v>0.815716911764715</v>
      </c>
      <c r="G28" s="23">
        <f t="shared" si="0"/>
        <v>201402</v>
      </c>
      <c r="H28" s="13">
        <f t="shared" si="1"/>
        <v>87.04</v>
      </c>
      <c r="J28" s="12">
        <f t="shared" si="3"/>
        <v>98.71323529411764</v>
      </c>
      <c r="K28" s="12">
        <f t="shared" si="4"/>
        <v>99.85734528186276</v>
      </c>
      <c r="L28" s="16">
        <f t="shared" si="5"/>
        <v>89.56279918903495</v>
      </c>
      <c r="M28" s="7">
        <f t="shared" si="6"/>
      </c>
      <c r="N28" s="8">
        <f t="shared" si="7"/>
        <v>2.559370196722613</v>
      </c>
    </row>
    <row r="29" spans="1:14" ht="12.75" outlineLevel="1">
      <c r="A29" s="1">
        <v>201403</v>
      </c>
      <c r="B29" s="2">
        <v>86.49</v>
      </c>
      <c r="C29" s="2">
        <v>3129.94</v>
      </c>
      <c r="E29" s="3">
        <f t="shared" si="2"/>
        <v>-0.6359116660885783</v>
      </c>
      <c r="G29" s="23">
        <f t="shared" si="0"/>
        <v>201403</v>
      </c>
      <c r="H29" s="13">
        <f t="shared" si="1"/>
        <v>86.49</v>
      </c>
      <c r="J29" s="12">
        <f t="shared" si="3"/>
        <v>97.86102439588393</v>
      </c>
      <c r="K29" s="12">
        <f t="shared" si="4"/>
        <v>100.67059775696613</v>
      </c>
      <c r="L29" s="16">
        <f t="shared" si="5"/>
        <v>89.32396526190898</v>
      </c>
      <c r="M29" s="7">
        <f t="shared" si="6"/>
      </c>
      <c r="N29" s="8">
        <f t="shared" si="7"/>
        <v>5.218512792205562</v>
      </c>
    </row>
    <row r="30" spans="1:14" ht="12.75" outlineLevel="1">
      <c r="A30" s="1">
        <v>201404</v>
      </c>
      <c r="B30" s="2">
        <v>88.34</v>
      </c>
      <c r="C30" s="2">
        <v>3089.8</v>
      </c>
      <c r="E30" s="3">
        <f t="shared" si="2"/>
        <v>2.094181571202183</v>
      </c>
      <c r="G30" s="23">
        <f t="shared" si="0"/>
        <v>201404</v>
      </c>
      <c r="H30" s="13">
        <f t="shared" si="1"/>
        <v>88.34</v>
      </c>
      <c r="J30" s="12">
        <f t="shared" si="3"/>
        <v>98.0642970341861</v>
      </c>
      <c r="K30" s="12">
        <f t="shared" si="4"/>
        <v>98.72368123160516</v>
      </c>
      <c r="L30" s="16">
        <f t="shared" si="5"/>
        <v>93.48828698311974</v>
      </c>
      <c r="M30" s="7">
        <f t="shared" si="6"/>
      </c>
      <c r="N30" s="8">
        <f t="shared" si="7"/>
        <v>4.6327649441970955</v>
      </c>
    </row>
    <row r="31" spans="1:14" ht="12.75" outlineLevel="1">
      <c r="A31" s="1">
        <v>201405</v>
      </c>
      <c r="B31" s="2">
        <v>87.72</v>
      </c>
      <c r="C31" s="2">
        <v>3159.1</v>
      </c>
      <c r="E31" s="3">
        <f t="shared" si="2"/>
        <v>-0.70679434564524</v>
      </c>
      <c r="G31" s="23">
        <f t="shared" si="0"/>
        <v>201405</v>
      </c>
      <c r="H31" s="13">
        <f t="shared" si="1"/>
        <v>87.72</v>
      </c>
      <c r="J31" s="12">
        <f t="shared" si="3"/>
        <v>100.70679434564524</v>
      </c>
      <c r="K31" s="12">
        <f t="shared" si="4"/>
        <v>99.36255509955922</v>
      </c>
      <c r="L31" s="16">
        <f t="shared" si="5"/>
        <v>92.2028118148216</v>
      </c>
      <c r="M31" s="7">
        <f t="shared" si="6"/>
      </c>
      <c r="N31" s="8">
        <f t="shared" si="7"/>
        <v>-3.395146810072058</v>
      </c>
    </row>
    <row r="32" spans="1:14" ht="12.75" outlineLevel="1">
      <c r="A32" s="1">
        <v>201406</v>
      </c>
      <c r="B32" s="2">
        <v>91.01</v>
      </c>
      <c r="C32" s="2">
        <v>3127.21</v>
      </c>
      <c r="E32" s="3">
        <f t="shared" si="2"/>
        <v>3.614987364025938</v>
      </c>
      <c r="G32" s="23">
        <f t="shared" si="0"/>
        <v>201406</v>
      </c>
      <c r="H32" s="13">
        <f t="shared" si="1"/>
        <v>91.01</v>
      </c>
      <c r="J32" s="12">
        <f t="shared" si="3"/>
        <v>92.30853752334909</v>
      </c>
      <c r="K32" s="12">
        <f t="shared" si="4"/>
        <v>96.41156649452442</v>
      </c>
      <c r="L32" s="16">
        <f t="shared" si="5"/>
        <v>97.65542290803208</v>
      </c>
      <c r="M32" s="7">
        <f t="shared" si="6"/>
      </c>
      <c r="N32" s="8">
        <f t="shared" si="7"/>
        <v>26.757892993772206</v>
      </c>
    </row>
    <row r="33" spans="1:14" ht="12.75" outlineLevel="1">
      <c r="A33" s="1">
        <v>201407</v>
      </c>
      <c r="B33" s="2">
        <v>92.66</v>
      </c>
      <c r="C33" s="2">
        <v>3098.74</v>
      </c>
      <c r="E33" s="3">
        <f t="shared" si="2"/>
        <v>1.780703647744433</v>
      </c>
      <c r="G33" s="12">
        <f t="shared" si="0"/>
        <v>201407</v>
      </c>
      <c r="H33" s="13">
        <f t="shared" si="1"/>
        <v>92.66</v>
      </c>
      <c r="J33" s="12">
        <f t="shared" si="3"/>
        <v>92.81243254910426</v>
      </c>
      <c r="K33" s="12">
        <f t="shared" si="4"/>
        <v>95.29372616735019</v>
      </c>
      <c r="L33" s="16">
        <f t="shared" si="5"/>
        <v>100.93930750264457</v>
      </c>
      <c r="M33" s="7" t="str">
        <f t="shared" si="6"/>
        <v>*</v>
      </c>
      <c r="N33" s="8">
        <f t="shared" si="7"/>
        <v>25.204880833802196</v>
      </c>
    </row>
    <row r="34" spans="1:14" ht="12.75" outlineLevel="1">
      <c r="A34" s="1">
        <v>201408</v>
      </c>
      <c r="B34" s="2">
        <v>93.92</v>
      </c>
      <c r="C34" s="2">
        <v>3192.72</v>
      </c>
      <c r="E34" s="3">
        <f t="shared" si="2"/>
        <v>1.34156729131176</v>
      </c>
      <c r="G34" s="12">
        <f t="shared" si="0"/>
        <v>201408</v>
      </c>
      <c r="H34" s="13">
        <f t="shared" si="1"/>
        <v>93.92</v>
      </c>
      <c r="J34" s="12">
        <f t="shared" si="3"/>
        <v>89.38458262350937</v>
      </c>
      <c r="K34" s="12">
        <f t="shared" si="4"/>
        <v>94.89991482112436</v>
      </c>
      <c r="L34" s="16">
        <f t="shared" si="5"/>
        <v>99.80290054597273</v>
      </c>
      <c r="M34" s="7" t="str">
        <f t="shared" si="6"/>
        <v>*</v>
      </c>
      <c r="N34" s="8">
        <f t="shared" si="7"/>
        <v>42.121514256343524</v>
      </c>
    </row>
    <row r="35" spans="1:14" ht="12.75" outlineLevel="1">
      <c r="A35" s="1">
        <v>201409</v>
      </c>
      <c r="B35" s="2">
        <v>89.7</v>
      </c>
      <c r="C35" s="2">
        <v>3221.4</v>
      </c>
      <c r="E35" s="3">
        <f t="shared" si="2"/>
        <v>-4.704570791527312</v>
      </c>
      <c r="G35" s="12">
        <f t="shared" si="0"/>
        <v>201409</v>
      </c>
      <c r="H35" s="13">
        <f t="shared" si="1"/>
        <v>89.7</v>
      </c>
      <c r="J35" s="12">
        <f t="shared" si="3"/>
        <v>96.53288740245262</v>
      </c>
      <c r="K35" s="12">
        <f t="shared" si="4"/>
        <v>99.65347454477889</v>
      </c>
      <c r="L35" s="16">
        <f t="shared" si="5"/>
        <v>95.28405968307321</v>
      </c>
      <c r="M35" s="7">
        <f t="shared" si="6"/>
      </c>
      <c r="N35" s="8">
        <f t="shared" si="7"/>
        <v>10.209177071995857</v>
      </c>
    </row>
    <row r="36" spans="1:14" ht="12.75" outlineLevel="1">
      <c r="A36" s="1">
        <v>201410</v>
      </c>
      <c r="B36" s="2">
        <v>92.64</v>
      </c>
      <c r="C36" s="2">
        <v>3157.15</v>
      </c>
      <c r="E36" s="3">
        <f t="shared" si="2"/>
        <v>3.1735751295336763</v>
      </c>
      <c r="G36" s="12">
        <f t="shared" si="0"/>
        <v>201410</v>
      </c>
      <c r="H36" s="13">
        <f t="shared" si="1"/>
        <v>92.64</v>
      </c>
      <c r="J36" s="12">
        <f t="shared" si="3"/>
        <v>96.02763385146804</v>
      </c>
      <c r="K36" s="12">
        <f t="shared" si="4"/>
        <v>96.82192717328728</v>
      </c>
      <c r="L36" s="16">
        <f t="shared" si="5"/>
        <v>100.75560251811989</v>
      </c>
      <c r="M36" s="7" t="str">
        <f t="shared" si="6"/>
        <v>*</v>
      </c>
      <c r="N36" s="8">
        <f t="shared" si="7"/>
        <v>11.643248070460753</v>
      </c>
    </row>
    <row r="37" spans="1:14" ht="12.75" outlineLevel="1">
      <c r="A37" s="1">
        <v>201411</v>
      </c>
      <c r="B37" s="2">
        <v>93.77</v>
      </c>
      <c r="C37" s="2">
        <v>3287.9100000000003</v>
      </c>
      <c r="E37" s="3">
        <f t="shared" si="2"/>
        <v>1.20507625039991</v>
      </c>
      <c r="G37" s="12">
        <f t="shared" si="0"/>
        <v>201411</v>
      </c>
      <c r="H37" s="13">
        <f t="shared" si="1"/>
        <v>93.77</v>
      </c>
      <c r="J37" s="12">
        <f t="shared" si="3"/>
        <v>96.77935373786926</v>
      </c>
      <c r="K37" s="12">
        <f t="shared" si="4"/>
        <v>95.92353631225339</v>
      </c>
      <c r="L37" s="16">
        <f t="shared" si="5"/>
        <v>98.75654595451547</v>
      </c>
      <c r="M37" s="7">
        <f t="shared" si="6"/>
      </c>
      <c r="N37" s="8">
        <f t="shared" si="7"/>
        <v>9.333733617380314</v>
      </c>
    </row>
    <row r="38" spans="1:14" ht="12.75" outlineLevel="1">
      <c r="A38" s="1">
        <v>201412</v>
      </c>
      <c r="B38" s="2">
        <v>95.97</v>
      </c>
      <c r="C38" s="2">
        <v>3285.26</v>
      </c>
      <c r="E38" s="3">
        <f t="shared" si="2"/>
        <v>2.2923830363655338</v>
      </c>
      <c r="G38" s="12">
        <f t="shared" si="0"/>
        <v>201412</v>
      </c>
      <c r="H38" s="13">
        <f t="shared" si="1"/>
        <v>95.97</v>
      </c>
      <c r="J38" s="12">
        <f t="shared" si="3"/>
        <v>93.51880796082109</v>
      </c>
      <c r="K38" s="12">
        <f t="shared" si="4"/>
        <v>94.26470077454759</v>
      </c>
      <c r="L38" s="16">
        <f t="shared" si="5"/>
        <v>101.54809365222206</v>
      </c>
      <c r="M38" s="7" t="str">
        <f t="shared" si="6"/>
        <v>*</v>
      </c>
      <c r="N38" s="8">
        <f t="shared" si="7"/>
        <v>20.09812280371335</v>
      </c>
    </row>
    <row r="39" spans="1:14" ht="12.75" outlineLevel="1">
      <c r="A39" s="1">
        <v>201501</v>
      </c>
      <c r="B39" s="2">
        <v>108.25</v>
      </c>
      <c r="C39" s="2">
        <v>3530.3100000000004</v>
      </c>
      <c r="E39" s="3">
        <f t="shared" si="2"/>
        <v>11.344110854503464</v>
      </c>
      <c r="G39" s="12">
        <f t="shared" si="0"/>
        <v>201501</v>
      </c>
      <c r="H39" s="13">
        <f t="shared" si="1"/>
        <v>108.25</v>
      </c>
      <c r="J39" s="12">
        <f t="shared" si="3"/>
        <v>79.75057736720555</v>
      </c>
      <c r="K39" s="12">
        <f t="shared" si="4"/>
        <v>85.25866050808314</v>
      </c>
      <c r="L39" s="16">
        <f t="shared" si="5"/>
        <v>106.2507988187467</v>
      </c>
      <c r="M39" s="7" t="str">
        <f t="shared" si="6"/>
        <v>*</v>
      </c>
      <c r="N39" s="8">
        <f t="shared" si="7"/>
        <v>48.351257551530566</v>
      </c>
    </row>
    <row r="40" spans="1:14" ht="12.75" outlineLevel="1">
      <c r="A40" s="1">
        <v>201502</v>
      </c>
      <c r="B40" s="2">
        <v>110.5</v>
      </c>
      <c r="C40" s="2">
        <v>3714.44</v>
      </c>
      <c r="E40" s="3">
        <f t="shared" si="2"/>
        <v>2.0361990950226243</v>
      </c>
      <c r="G40" s="12">
        <f t="shared" si="0"/>
        <v>201502</v>
      </c>
      <c r="H40" s="13">
        <f t="shared" si="1"/>
        <v>110.5</v>
      </c>
      <c r="J40" s="12">
        <f t="shared" si="3"/>
        <v>78.76923076923077</v>
      </c>
      <c r="K40" s="12">
        <f t="shared" si="4"/>
        <v>85.29185520361989</v>
      </c>
      <c r="L40" s="16">
        <f t="shared" si="5"/>
        <v>102.56883201507422</v>
      </c>
      <c r="M40" s="7" t="str">
        <f t="shared" si="6"/>
        <v>*</v>
      </c>
      <c r="N40" s="8">
        <f t="shared" si="7"/>
        <v>51.25631444958606</v>
      </c>
    </row>
    <row r="41" spans="1:14" ht="12.75" outlineLevel="1">
      <c r="A41" s="1">
        <v>201503</v>
      </c>
      <c r="B41" s="2">
        <v>109.15</v>
      </c>
      <c r="C41" s="2">
        <v>3725.82</v>
      </c>
      <c r="E41" s="3">
        <f t="shared" si="2"/>
        <v>-1.2368300503893672</v>
      </c>
      <c r="G41" s="12">
        <f t="shared" si="0"/>
        <v>201503</v>
      </c>
      <c r="H41" s="13">
        <f t="shared" si="1"/>
        <v>109.15</v>
      </c>
      <c r="J41" s="12">
        <f t="shared" si="3"/>
        <v>79.23957856161246</v>
      </c>
      <c r="K41" s="12">
        <f t="shared" si="4"/>
        <v>88.0768056191785</v>
      </c>
      <c r="L41" s="16">
        <f t="shared" si="5"/>
        <v>100.5354659504</v>
      </c>
      <c r="M41" s="7">
        <f t="shared" si="6"/>
      </c>
      <c r="N41" s="8">
        <f t="shared" si="7"/>
        <v>49.35997908677446</v>
      </c>
    </row>
    <row r="42" spans="1:14" ht="12.75" outlineLevel="1">
      <c r="A42" s="1">
        <v>201504</v>
      </c>
      <c r="B42" s="2">
        <v>98.36999999999999</v>
      </c>
      <c r="C42" s="2">
        <v>3674.18</v>
      </c>
      <c r="E42" s="3">
        <f t="shared" si="2"/>
        <v>-10.958625597234947</v>
      </c>
      <c r="G42" s="12">
        <f t="shared" si="0"/>
        <v>201504</v>
      </c>
      <c r="H42" s="13">
        <f t="shared" si="1"/>
        <v>98.36999999999999</v>
      </c>
      <c r="J42" s="12">
        <f t="shared" si="3"/>
        <v>89.80380197214599</v>
      </c>
      <c r="K42" s="12">
        <f t="shared" si="4"/>
        <v>98.57849615397647</v>
      </c>
      <c r="L42" s="16">
        <f t="shared" si="5"/>
        <v>92.43230990304419</v>
      </c>
      <c r="M42" s="7">
        <f t="shared" si="6"/>
      </c>
      <c r="N42" s="8">
        <f t="shared" si="7"/>
        <v>14.533724529091035</v>
      </c>
    </row>
    <row r="43" spans="1:14" ht="12.75" outlineLevel="1">
      <c r="A43" s="1">
        <v>201505</v>
      </c>
      <c r="B43" s="2">
        <v>95.82</v>
      </c>
      <c r="C43" s="2">
        <v>3708.66</v>
      </c>
      <c r="E43" s="3">
        <f t="shared" si="2"/>
        <v>-2.661239824671256</v>
      </c>
      <c r="G43" s="12">
        <f t="shared" si="0"/>
        <v>201505</v>
      </c>
      <c r="H43" s="13">
        <f t="shared" si="1"/>
        <v>95.82</v>
      </c>
      <c r="J43" s="12">
        <f t="shared" si="3"/>
        <v>91.5466499686913</v>
      </c>
      <c r="K43" s="12">
        <f t="shared" si="4"/>
        <v>101.90635218813053</v>
      </c>
      <c r="L43" s="16">
        <f t="shared" si="5"/>
        <v>89.7943009211806</v>
      </c>
      <c r="M43" s="7">
        <f t="shared" si="6"/>
      </c>
      <c r="N43" s="8">
        <f t="shared" si="7"/>
        <v>11.270272292018083</v>
      </c>
    </row>
    <row r="44" spans="1:14" ht="12.75" outlineLevel="1">
      <c r="A44" s="1">
        <v>201506</v>
      </c>
      <c r="B44" s="2">
        <v>92.71</v>
      </c>
      <c r="C44" s="2">
        <v>3574.7</v>
      </c>
      <c r="E44" s="3">
        <f t="shared" si="2"/>
        <v>-3.354546435120267</v>
      </c>
      <c r="G44" s="12">
        <f t="shared" si="0"/>
        <v>201506</v>
      </c>
      <c r="H44" s="13">
        <f t="shared" si="1"/>
        <v>92.71</v>
      </c>
      <c r="J44" s="12">
        <f t="shared" si="3"/>
        <v>98.1663250997735</v>
      </c>
      <c r="K44" s="12">
        <f t="shared" si="4"/>
        <v>105.47765433430412</v>
      </c>
      <c r="L44" s="16">
        <f t="shared" si="5"/>
        <v>90.9940856192328</v>
      </c>
      <c r="M44" s="7">
        <f t="shared" si="6"/>
      </c>
      <c r="N44" s="8">
        <f t="shared" si="7"/>
        <v>0.4004055489209893</v>
      </c>
    </row>
    <row r="45" spans="1:14" ht="12.75" outlineLevel="1">
      <c r="A45" s="1">
        <v>201507</v>
      </c>
      <c r="B45" s="2">
        <v>97.9</v>
      </c>
      <c r="C45" s="2">
        <v>3762.64</v>
      </c>
      <c r="E45" s="3">
        <f t="shared" si="2"/>
        <v>5.301327885597559</v>
      </c>
      <c r="G45" s="12">
        <f t="shared" si="0"/>
        <v>201507</v>
      </c>
      <c r="H45" s="13">
        <f t="shared" si="1"/>
        <v>97.9</v>
      </c>
      <c r="J45" s="12">
        <f t="shared" si="3"/>
        <v>94.6475995914198</v>
      </c>
      <c r="K45" s="12">
        <f t="shared" si="4"/>
        <v>100.33197139938713</v>
      </c>
      <c r="L45" s="16">
        <f t="shared" si="5"/>
        <v>92.34821086081718</v>
      </c>
      <c r="M45" s="7">
        <f t="shared" si="6"/>
      </c>
      <c r="N45" s="8">
        <f t="shared" si="7"/>
        <v>5.660050247565803</v>
      </c>
    </row>
    <row r="46" spans="1:14" ht="12.75" outlineLevel="1">
      <c r="A46" s="1">
        <v>201508</v>
      </c>
      <c r="B46" s="2">
        <v>93.57</v>
      </c>
      <c r="C46" s="2">
        <v>3463.12</v>
      </c>
      <c r="E46" s="3">
        <f t="shared" si="2"/>
        <v>-4.627551565672772</v>
      </c>
      <c r="G46" s="12">
        <f t="shared" si="0"/>
        <v>201508</v>
      </c>
      <c r="H46" s="13">
        <f t="shared" si="1"/>
        <v>93.57</v>
      </c>
      <c r="J46" s="12">
        <f t="shared" si="3"/>
        <v>100.37405151223683</v>
      </c>
      <c r="K46" s="12">
        <f t="shared" si="4"/>
        <v>104.94371415339675</v>
      </c>
      <c r="L46" s="16">
        <f t="shared" si="5"/>
        <v>96.54605665826605</v>
      </c>
      <c r="M46" s="7">
        <f t="shared" si="6"/>
      </c>
      <c r="N46" s="8">
        <f t="shared" si="7"/>
        <v>-3.1875000097010204</v>
      </c>
    </row>
    <row r="47" spans="1:14" ht="12.75" outlineLevel="1">
      <c r="A47" s="1">
        <v>201509</v>
      </c>
      <c r="B47" s="2">
        <v>93.43</v>
      </c>
      <c r="C47" s="2">
        <v>3296.76</v>
      </c>
      <c r="E47" s="3">
        <f t="shared" si="2"/>
        <v>-0.14984480359626068</v>
      </c>
      <c r="G47" s="12">
        <f t="shared" si="0"/>
        <v>201509</v>
      </c>
      <c r="H47" s="13">
        <f t="shared" si="1"/>
        <v>93.43</v>
      </c>
      <c r="J47" s="12">
        <f t="shared" si="3"/>
        <v>96.00770630418495</v>
      </c>
      <c r="K47" s="12">
        <f t="shared" si="4"/>
        <v>105.43365799707446</v>
      </c>
      <c r="L47" s="16">
        <f t="shared" si="5"/>
        <v>101.12732136836856</v>
      </c>
      <c r="M47" s="7">
        <f t="shared" si="6"/>
      </c>
      <c r="N47" s="8">
        <f t="shared" si="7"/>
        <v>3.5505557877755893</v>
      </c>
    </row>
    <row r="48" spans="1:14" ht="12.75" outlineLevel="1">
      <c r="A48" s="1">
        <v>201510</v>
      </c>
      <c r="B48" s="2">
        <v>101.5</v>
      </c>
      <c r="C48" s="2">
        <v>3600.2</v>
      </c>
      <c r="E48" s="3">
        <f t="shared" si="2"/>
        <v>7.950738916256151</v>
      </c>
      <c r="G48" s="12">
        <f t="shared" si="0"/>
        <v>201510</v>
      </c>
      <c r="H48" s="13">
        <f t="shared" si="1"/>
        <v>101.5</v>
      </c>
      <c r="J48" s="12">
        <f t="shared" si="3"/>
        <v>91.27093596059113</v>
      </c>
      <c r="K48" s="12">
        <f t="shared" si="4"/>
        <v>97.77832512315271</v>
      </c>
      <c r="L48" s="16">
        <f t="shared" si="5"/>
        <v>100.90292032045993</v>
      </c>
      <c r="M48" s="7" t="str">
        <f t="shared" si="6"/>
        <v>*</v>
      </c>
      <c r="N48" s="8">
        <f t="shared" si="7"/>
        <v>10.020009282193561</v>
      </c>
    </row>
    <row r="49" spans="1:14" ht="12.75" outlineLevel="1">
      <c r="A49" s="1">
        <v>201511</v>
      </c>
      <c r="B49" s="2">
        <v>98.85</v>
      </c>
      <c r="C49" s="2">
        <v>3760.8900000000003</v>
      </c>
      <c r="E49" s="3">
        <f t="shared" si="2"/>
        <v>-2.680829539706632</v>
      </c>
      <c r="G49" s="12">
        <f t="shared" si="0"/>
        <v>201511</v>
      </c>
      <c r="H49" s="13">
        <f t="shared" si="1"/>
        <v>98.85</v>
      </c>
      <c r="J49" s="12">
        <f t="shared" si="3"/>
        <v>94.86090035407183</v>
      </c>
      <c r="K49" s="12">
        <f t="shared" si="4"/>
        <v>100.82785365031194</v>
      </c>
      <c r="L49" s="16">
        <f t="shared" si="5"/>
        <v>94.70969514009417</v>
      </c>
      <c r="M49" s="7">
        <f t="shared" si="6"/>
      </c>
      <c r="N49" s="8">
        <f t="shared" si="7"/>
        <v>4.514943045765086</v>
      </c>
    </row>
    <row r="50" spans="1:14" ht="12.75" outlineLevel="1">
      <c r="A50" s="1">
        <v>201512</v>
      </c>
      <c r="B50" s="2">
        <v>98.86999999999999</v>
      </c>
      <c r="C50" s="2">
        <v>3700.3</v>
      </c>
      <c r="E50" s="3">
        <f t="shared" si="2"/>
        <v>0.020228582987757683</v>
      </c>
      <c r="G50" s="12">
        <f t="shared" si="0"/>
        <v>201512</v>
      </c>
      <c r="H50" s="13">
        <f t="shared" si="1"/>
        <v>98.86999999999999</v>
      </c>
      <c r="J50" s="12">
        <f t="shared" si="3"/>
        <v>97.06685546677456</v>
      </c>
      <c r="K50" s="12">
        <f t="shared" si="4"/>
        <v>101.0518863153636</v>
      </c>
      <c r="L50" s="16">
        <f t="shared" si="5"/>
        <v>96.97206387008568</v>
      </c>
      <c r="M50" s="7">
        <f t="shared" si="6"/>
      </c>
      <c r="N50" s="8">
        <f t="shared" si="7"/>
        <v>1.371275952220257</v>
      </c>
    </row>
    <row r="51" spans="1:14" ht="12.75" outlineLevel="1">
      <c r="A51" s="1">
        <v>201601</v>
      </c>
      <c r="B51" s="2">
        <v>100.3</v>
      </c>
      <c r="C51" s="2">
        <v>3486.22</v>
      </c>
      <c r="E51" s="3">
        <f t="shared" si="2"/>
        <v>1.4257228315054904</v>
      </c>
      <c r="G51" s="12">
        <f t="shared" si="0"/>
        <v>201601</v>
      </c>
      <c r="H51" s="13">
        <f t="shared" si="1"/>
        <v>100.3</v>
      </c>
      <c r="J51" s="12">
        <f t="shared" si="3"/>
        <v>107.92622133599203</v>
      </c>
      <c r="K51" s="12">
        <f t="shared" si="4"/>
        <v>98.9506480558325</v>
      </c>
      <c r="L51" s="16">
        <f t="shared" si="5"/>
        <v>105.0060398586368</v>
      </c>
      <c r="M51" s="7" t="str">
        <f t="shared" si="6"/>
        <v>*</v>
      </c>
      <c r="N51" s="8">
        <f t="shared" si="7"/>
        <v>-15.332626372512394</v>
      </c>
    </row>
    <row r="52" spans="1:14" ht="12.75" outlineLevel="1">
      <c r="A52" s="1">
        <v>201602</v>
      </c>
      <c r="B52" s="2">
        <v>101</v>
      </c>
      <c r="C52" s="2">
        <v>3371.82</v>
      </c>
      <c r="E52" s="3">
        <f t="shared" si="2"/>
        <v>0.6930693069306959</v>
      </c>
      <c r="G52" s="12">
        <f t="shared" si="0"/>
        <v>201602</v>
      </c>
      <c r="H52" s="13">
        <f t="shared" si="1"/>
        <v>101</v>
      </c>
      <c r="J52" s="12">
        <f t="shared" si="3"/>
        <v>109.4059405940594</v>
      </c>
      <c r="K52" s="12">
        <f t="shared" si="4"/>
        <v>97.48102310231023</v>
      </c>
      <c r="L52" s="16">
        <f t="shared" si="5"/>
        <v>109.33684124681905</v>
      </c>
      <c r="M52" s="7" t="str">
        <f t="shared" si="6"/>
        <v>*</v>
      </c>
      <c r="N52" s="8">
        <f t="shared" si="7"/>
        <v>-17.83850077118595</v>
      </c>
    </row>
    <row r="53" spans="1:14" ht="12.75" outlineLevel="1">
      <c r="A53" s="1">
        <v>201603</v>
      </c>
      <c r="B53" s="2">
        <v>107.85</v>
      </c>
      <c r="C53" s="2">
        <v>3373.04</v>
      </c>
      <c r="E53" s="3">
        <f t="shared" si="2"/>
        <v>6.351414000927209</v>
      </c>
      <c r="G53" s="12">
        <f t="shared" si="0"/>
        <v>201603</v>
      </c>
      <c r="H53" s="13">
        <f t="shared" si="1"/>
        <v>107.85</v>
      </c>
      <c r="J53" s="12">
        <f t="shared" si="3"/>
        <v>101.20537783959203</v>
      </c>
      <c r="K53" s="12">
        <f t="shared" si="4"/>
        <v>91.18915159944366</v>
      </c>
      <c r="L53" s="16">
        <f t="shared" si="5"/>
        <v>115.88281247135757</v>
      </c>
      <c r="M53" s="7" t="str">
        <f t="shared" si="6"/>
        <v>*</v>
      </c>
      <c r="N53" s="8">
        <f t="shared" si="7"/>
        <v>-4.2882580323004875</v>
      </c>
    </row>
    <row r="54" spans="1:14" ht="12.75" outlineLevel="1">
      <c r="A54" s="1">
        <v>201604</v>
      </c>
      <c r="B54" s="2">
        <v>108.5</v>
      </c>
      <c r="C54" s="2">
        <v>3409.3700000000003</v>
      </c>
      <c r="E54" s="3">
        <f t="shared" si="2"/>
        <v>0.5990783410138302</v>
      </c>
      <c r="G54" s="12">
        <f t="shared" si="0"/>
        <v>201604</v>
      </c>
      <c r="H54" s="13">
        <f t="shared" si="1"/>
        <v>108.5</v>
      </c>
      <c r="J54" s="12">
        <f t="shared" si="3"/>
        <v>90.66359447004608</v>
      </c>
      <c r="K54" s="12">
        <f t="shared" si="4"/>
        <v>91.42089093701996</v>
      </c>
      <c r="L54" s="16">
        <f t="shared" si="5"/>
        <v>113.64935634457215</v>
      </c>
      <c r="M54" s="7" t="str">
        <f t="shared" si="6"/>
        <v>*</v>
      </c>
      <c r="N54" s="8">
        <f t="shared" si="7"/>
        <v>18.530141917535914</v>
      </c>
    </row>
    <row r="55" spans="1:14" ht="12.75" outlineLevel="1">
      <c r="A55" s="1">
        <v>201605</v>
      </c>
      <c r="B55" s="2">
        <v>109.5</v>
      </c>
      <c r="C55" s="2">
        <v>3514.06</v>
      </c>
      <c r="E55" s="3">
        <f t="shared" si="2"/>
        <v>0.91324200913242</v>
      </c>
      <c r="G55" s="12">
        <f t="shared" si="0"/>
        <v>201605</v>
      </c>
      <c r="H55" s="13">
        <f t="shared" si="1"/>
        <v>109.5</v>
      </c>
      <c r="J55" s="12">
        <f t="shared" si="3"/>
        <v>87.5068493150685</v>
      </c>
      <c r="K55" s="12">
        <f t="shared" si="4"/>
        <v>91.62709284627093</v>
      </c>
      <c r="L55" s="16">
        <f t="shared" si="5"/>
        <v>109.51175116533906</v>
      </c>
      <c r="M55" s="7" t="str">
        <f t="shared" si="6"/>
        <v>*</v>
      </c>
      <c r="N55" s="8">
        <f t="shared" si="7"/>
        <v>26.98935835095552</v>
      </c>
    </row>
    <row r="56" spans="1:14" ht="12.75" outlineLevel="1">
      <c r="A56" s="1">
        <v>201606</v>
      </c>
      <c r="B56" s="2">
        <v>105.75</v>
      </c>
      <c r="C56" s="2">
        <v>3345.63</v>
      </c>
      <c r="E56" s="3">
        <f t="shared" si="2"/>
        <v>-3.5460992907801416</v>
      </c>
      <c r="G56" s="12">
        <f t="shared" si="0"/>
        <v>201606</v>
      </c>
      <c r="H56" s="13">
        <f t="shared" si="1"/>
        <v>105.75</v>
      </c>
      <c r="J56" s="12">
        <f t="shared" si="3"/>
        <v>87.6690307328605</v>
      </c>
      <c r="K56" s="12">
        <f t="shared" si="4"/>
        <v>95.90386130811663</v>
      </c>
      <c r="L56" s="16">
        <f t="shared" si="5"/>
        <v>109.30053277514398</v>
      </c>
      <c r="M56" s="7" t="str">
        <f t="shared" si="6"/>
        <v>*</v>
      </c>
      <c r="N56" s="8">
        <f t="shared" si="7"/>
        <v>26.434497618120787</v>
      </c>
    </row>
    <row r="57" spans="1:14" ht="12.75" outlineLevel="1">
      <c r="A57" s="1">
        <v>201607</v>
      </c>
      <c r="B57" s="2">
        <v>111.65</v>
      </c>
      <c r="C57" s="2">
        <v>3464.84</v>
      </c>
      <c r="E57" s="3">
        <f t="shared" si="2"/>
        <v>5.2843708016121855</v>
      </c>
      <c r="G57" s="12">
        <f t="shared" si="0"/>
        <v>201607</v>
      </c>
      <c r="H57" s="13">
        <f t="shared" si="1"/>
        <v>111.65</v>
      </c>
      <c r="J57" s="12">
        <f t="shared" si="3"/>
        <v>87.6847290640394</v>
      </c>
      <c r="K57" s="12">
        <f t="shared" si="4"/>
        <v>91.86221824152858</v>
      </c>
      <c r="L57" s="16">
        <f t="shared" si="5"/>
        <v>109.40370741481902</v>
      </c>
      <c r="M57" s="7" t="str">
        <f t="shared" si="6"/>
        <v>*</v>
      </c>
      <c r="N57" s="8">
        <f t="shared" si="7"/>
        <v>26.409572874426072</v>
      </c>
    </row>
    <row r="58" spans="1:14" ht="12.75" outlineLevel="1">
      <c r="A58" s="1">
        <v>201608</v>
      </c>
      <c r="B58" s="2">
        <v>110.4</v>
      </c>
      <c r="C58" s="2">
        <v>3553.3700000000003</v>
      </c>
      <c r="E58" s="3">
        <f t="shared" si="2"/>
        <v>-1.1322463768115942</v>
      </c>
      <c r="G58" s="12">
        <f t="shared" si="0"/>
        <v>201608</v>
      </c>
      <c r="H58" s="13">
        <f t="shared" si="1"/>
        <v>110.4</v>
      </c>
      <c r="J58" s="12">
        <f t="shared" si="3"/>
        <v>84.75543478260869</v>
      </c>
      <c r="K58" s="12">
        <f t="shared" si="4"/>
        <v>94.17270531400969</v>
      </c>
      <c r="L58" s="16">
        <f t="shared" si="5"/>
        <v>104.28543390808979</v>
      </c>
      <c r="M58" s="7" t="str">
        <f t="shared" si="6"/>
        <v>*</v>
      </c>
      <c r="N58" s="8">
        <f t="shared" si="7"/>
        <v>37.32720512414172</v>
      </c>
    </row>
    <row r="59" spans="1:14" ht="12.75" outlineLevel="1">
      <c r="A59" s="1">
        <v>201609</v>
      </c>
      <c r="B59" s="2">
        <v>110.7</v>
      </c>
      <c r="C59" s="2">
        <v>3555.92</v>
      </c>
      <c r="E59" s="3">
        <f t="shared" si="2"/>
        <v>0.2710027100270977</v>
      </c>
      <c r="G59" s="12">
        <f t="shared" si="0"/>
        <v>201609</v>
      </c>
      <c r="H59" s="13">
        <f t="shared" si="1"/>
        <v>110.7</v>
      </c>
      <c r="J59" s="12">
        <f t="shared" si="3"/>
        <v>84.3992773261066</v>
      </c>
      <c r="K59" s="12">
        <f t="shared" si="4"/>
        <v>95.21755495332731</v>
      </c>
      <c r="L59" s="16">
        <f t="shared" si="5"/>
        <v>103.70496467473852</v>
      </c>
      <c r="M59" s="7" t="str">
        <f t="shared" si="6"/>
        <v>*</v>
      </c>
      <c r="N59" s="8">
        <f t="shared" si="7"/>
        <v>38.47759324579451</v>
      </c>
    </row>
    <row r="60" spans="1:14" ht="12.75" outlineLevel="1">
      <c r="A60" s="1">
        <v>201610</v>
      </c>
      <c r="B60" s="2">
        <v>106.75</v>
      </c>
      <c r="C60" s="2">
        <v>3540.56</v>
      </c>
      <c r="E60" s="3">
        <f t="shared" si="2"/>
        <v>-3.7002341920374735</v>
      </c>
      <c r="G60" s="12">
        <f t="shared" si="0"/>
        <v>201610</v>
      </c>
      <c r="H60" s="13">
        <f t="shared" si="1"/>
        <v>106.75</v>
      </c>
      <c r="J60" s="12">
        <f t="shared" si="3"/>
        <v>95.08196721311475</v>
      </c>
      <c r="K60" s="12">
        <f t="shared" si="4"/>
        <v>99.15066354410617</v>
      </c>
      <c r="L60" s="16">
        <f t="shared" si="5"/>
        <v>99.88167649883194</v>
      </c>
      <c r="M60" s="7">
        <f t="shared" si="6"/>
      </c>
      <c r="N60" s="8">
        <f t="shared" si="7"/>
        <v>12.128740712233641</v>
      </c>
    </row>
    <row r="61" spans="1:14" ht="12.75" outlineLevel="1">
      <c r="A61" s="1">
        <v>201611</v>
      </c>
      <c r="B61" s="2">
        <v>104.2</v>
      </c>
      <c r="C61" s="2">
        <v>3478.63</v>
      </c>
      <c r="E61" s="3">
        <f t="shared" si="2"/>
        <v>-2.4472168905950067</v>
      </c>
      <c r="G61" s="12">
        <f t="shared" si="0"/>
        <v>201611</v>
      </c>
      <c r="H61" s="13">
        <f t="shared" si="1"/>
        <v>104.2</v>
      </c>
      <c r="J61" s="12">
        <f t="shared" si="3"/>
        <v>94.86564299424184</v>
      </c>
      <c r="K61" s="12">
        <f t="shared" si="4"/>
        <v>102.00495841330775</v>
      </c>
      <c r="L61" s="16">
        <f t="shared" si="5"/>
        <v>98.15234438435267</v>
      </c>
      <c r="M61" s="7">
        <f t="shared" si="6"/>
      </c>
      <c r="N61" s="8">
        <f t="shared" si="7"/>
        <v>12.843028496071186</v>
      </c>
    </row>
    <row r="62" spans="1:14" ht="12.75" outlineLevel="1">
      <c r="A62" s="1">
        <v>201612</v>
      </c>
      <c r="B62" s="2">
        <v>108.65</v>
      </c>
      <c r="C62" s="2">
        <v>3606.36</v>
      </c>
      <c r="E62" s="3">
        <f t="shared" si="2"/>
        <v>4.0957202024850465</v>
      </c>
      <c r="G62" s="12">
        <f t="shared" si="0"/>
        <v>201612</v>
      </c>
      <c r="H62" s="13">
        <f t="shared" si="1"/>
        <v>108.65</v>
      </c>
      <c r="J62" s="12">
        <f t="shared" si="3"/>
        <v>90.99861942015644</v>
      </c>
      <c r="K62" s="12">
        <f t="shared" si="4"/>
        <v>98.57723577235772</v>
      </c>
      <c r="L62" s="16">
        <f t="shared" si="5"/>
        <v>97.74785164765613</v>
      </c>
      <c r="M62" s="7">
        <f t="shared" si="6"/>
      </c>
      <c r="N62" s="8">
        <f t="shared" si="7"/>
        <v>22.61294358129173</v>
      </c>
    </row>
    <row r="63" spans="1:14" ht="12.75" outlineLevel="1">
      <c r="A63" s="1">
        <v>201701</v>
      </c>
      <c r="B63" s="2">
        <v>103.85</v>
      </c>
      <c r="C63" s="2">
        <v>3542.27</v>
      </c>
      <c r="E63" s="3">
        <f t="shared" si="2"/>
        <v>-4.622051035146858</v>
      </c>
      <c r="G63" s="12">
        <f t="shared" si="0"/>
        <v>201701</v>
      </c>
      <c r="H63" s="13">
        <f t="shared" si="1"/>
        <v>103.85</v>
      </c>
      <c r="J63" s="12">
        <f t="shared" si="3"/>
        <v>96.58160808858932</v>
      </c>
      <c r="K63" s="12">
        <f t="shared" si="4"/>
        <v>103.4183919114107</v>
      </c>
      <c r="L63" s="16">
        <f t="shared" si="5"/>
        <v>94.98539852859103</v>
      </c>
      <c r="M63" s="7">
        <f t="shared" si="6"/>
      </c>
      <c r="N63" s="8">
        <f t="shared" si="7"/>
        <v>6.423052145664443</v>
      </c>
    </row>
    <row r="64" spans="1:14" ht="12.75" outlineLevel="1">
      <c r="A64" s="1">
        <v>201702</v>
      </c>
      <c r="B64" s="2">
        <v>104.8</v>
      </c>
      <c r="C64" s="2">
        <v>3584.13</v>
      </c>
      <c r="E64" s="3">
        <f t="shared" si="2"/>
        <v>0.9064885496183234</v>
      </c>
      <c r="G64" s="12">
        <f t="shared" si="0"/>
        <v>201702</v>
      </c>
      <c r="H64" s="13">
        <f t="shared" si="1"/>
        <v>104.8</v>
      </c>
      <c r="J64" s="12">
        <f t="shared" si="3"/>
        <v>96.37404580152672</v>
      </c>
      <c r="K64" s="12">
        <f t="shared" si="4"/>
        <v>102.78307888040712</v>
      </c>
      <c r="L64" s="16">
        <f t="shared" si="5"/>
        <v>94.93656487130903</v>
      </c>
      <c r="M64" s="7">
        <f t="shared" si="6"/>
      </c>
      <c r="N64" s="8">
        <f t="shared" si="7"/>
        <v>6.9138460597820774</v>
      </c>
    </row>
    <row r="65" spans="1:14" ht="12.75" outlineLevel="1">
      <c r="A65" s="1">
        <v>201703</v>
      </c>
      <c r="B65" s="2">
        <v>107.1</v>
      </c>
      <c r="C65" s="2">
        <v>3817.02</v>
      </c>
      <c r="E65" s="3">
        <f t="shared" si="2"/>
        <v>2.147525676937439</v>
      </c>
      <c r="G65" s="12">
        <f t="shared" si="0"/>
        <v>201703</v>
      </c>
      <c r="H65" s="13">
        <f t="shared" si="1"/>
        <v>107.1</v>
      </c>
      <c r="J65" s="12">
        <f t="shared" si="3"/>
        <v>100.70028011204482</v>
      </c>
      <c r="K65" s="12">
        <f t="shared" si="4"/>
        <v>100.51742919389979</v>
      </c>
      <c r="L65" s="16">
        <f t="shared" si="5"/>
        <v>92.11775322660718</v>
      </c>
      <c r="M65" s="7">
        <f t="shared" si="6"/>
      </c>
      <c r="N65" s="8">
        <f t="shared" si="7"/>
        <v>-3.3003434555889166</v>
      </c>
    </row>
    <row r="66" spans="1:14" ht="12.75" outlineLevel="1">
      <c r="A66" s="1">
        <v>201704</v>
      </c>
      <c r="B66" s="2">
        <v>111.1</v>
      </c>
      <c r="C66" s="2">
        <v>3875.53</v>
      </c>
      <c r="E66" s="3">
        <f t="shared" si="2"/>
        <v>3.6003600360036003</v>
      </c>
      <c r="G66" s="12">
        <f t="shared" si="0"/>
        <v>201704</v>
      </c>
      <c r="H66" s="13">
        <f t="shared" si="1"/>
        <v>111.1</v>
      </c>
      <c r="J66" s="12">
        <f t="shared" si="3"/>
        <v>97.65976597659767</v>
      </c>
      <c r="K66" s="12">
        <f t="shared" si="4"/>
        <v>97.09345934593459</v>
      </c>
      <c r="L66" s="16">
        <f t="shared" si="5"/>
        <v>94.95884796012888</v>
      </c>
      <c r="M66" s="7">
        <f t="shared" si="6"/>
      </c>
      <c r="N66" s="8">
        <f t="shared" si="7"/>
        <v>4.493446771776682</v>
      </c>
    </row>
    <row r="67" spans="1:14" ht="12.75" outlineLevel="1">
      <c r="A67" s="1">
        <v>201705</v>
      </c>
      <c r="B67" s="2">
        <v>107.65</v>
      </c>
      <c r="C67" s="2">
        <v>3888.32</v>
      </c>
      <c r="E67" s="3">
        <f t="shared" si="2"/>
        <v>-3.204830469112855</v>
      </c>
      <c r="G67" s="12">
        <f aca="true" t="shared" si="8" ref="G67:G98">A67</f>
        <v>201705</v>
      </c>
      <c r="H67" s="13">
        <f aca="true" t="shared" si="9" ref="H67:H98">$B67</f>
        <v>107.65</v>
      </c>
      <c r="J67" s="12">
        <f t="shared" si="3"/>
        <v>101.71853228053878</v>
      </c>
      <c r="K67" s="12">
        <f t="shared" si="4"/>
        <v>100.06192909119058</v>
      </c>
      <c r="L67" s="16">
        <f t="shared" si="5"/>
        <v>92.64028905436827</v>
      </c>
      <c r="M67" s="7">
        <f t="shared" si="6"/>
      </c>
      <c r="N67" s="8">
        <f t="shared" si="7"/>
        <v>-5.736709862007328</v>
      </c>
    </row>
    <row r="68" spans="1:14" ht="12.75" outlineLevel="1">
      <c r="A68" s="1">
        <v>201706</v>
      </c>
      <c r="B68" s="2">
        <v>107.65</v>
      </c>
      <c r="C68" s="2">
        <v>3793.62</v>
      </c>
      <c r="E68" s="3">
        <f aca="true" t="shared" si="10" ref="E68:E98">100*($B68-$B67)/$B68</f>
        <v>0</v>
      </c>
      <c r="G68" s="12">
        <f t="shared" si="8"/>
        <v>201706</v>
      </c>
      <c r="H68" s="13">
        <f t="shared" si="9"/>
        <v>107.65</v>
      </c>
      <c r="J68" s="12">
        <f t="shared" si="3"/>
        <v>98.23502090106827</v>
      </c>
      <c r="K68" s="12">
        <f t="shared" si="4"/>
        <v>100.20901068276824</v>
      </c>
      <c r="L68" s="16">
        <f t="shared" si="5"/>
        <v>95.79553225779497</v>
      </c>
      <c r="M68" s="7">
        <f t="shared" si="6"/>
      </c>
      <c r="N68" s="8">
        <f t="shared" si="7"/>
        <v>3.081260024620613</v>
      </c>
    </row>
    <row r="69" spans="1:14" ht="12.75" outlineLevel="1">
      <c r="A69" s="1">
        <v>201707</v>
      </c>
      <c r="B69" s="2">
        <v>107.3</v>
      </c>
      <c r="C69" s="2">
        <v>3942.46</v>
      </c>
      <c r="E69" s="3">
        <f t="shared" si="10"/>
        <v>-0.3261882572227479</v>
      </c>
      <c r="G69" s="12">
        <f t="shared" si="8"/>
        <v>201707</v>
      </c>
      <c r="H69" s="13">
        <f t="shared" si="9"/>
        <v>107.3</v>
      </c>
      <c r="J69" s="12">
        <f t="shared" si="3"/>
        <v>104.05405405405406</v>
      </c>
      <c r="K69" s="12">
        <f t="shared" si="4"/>
        <v>100.19804287045666</v>
      </c>
      <c r="L69" s="16">
        <f t="shared" si="5"/>
        <v>93.19661491623548</v>
      </c>
      <c r="M69" s="7">
        <f t="shared" si="6"/>
      </c>
      <c r="N69" s="8">
        <f t="shared" si="7"/>
        <v>-13.123434444561628</v>
      </c>
    </row>
    <row r="70" spans="1:14" ht="12.75" outlineLevel="1">
      <c r="A70" s="1">
        <v>201708</v>
      </c>
      <c r="B70" s="2">
        <v>108.4</v>
      </c>
      <c r="C70" s="2">
        <v>3887.55</v>
      </c>
      <c r="E70" s="3">
        <f t="shared" si="10"/>
        <v>1.0147601476014838</v>
      </c>
      <c r="G70" s="12">
        <f t="shared" si="8"/>
        <v>201708</v>
      </c>
      <c r="H70" s="13">
        <f t="shared" si="9"/>
        <v>108.4</v>
      </c>
      <c r="J70" s="12">
        <f t="shared" si="3"/>
        <v>101.8450184501845</v>
      </c>
      <c r="K70" s="12">
        <f t="shared" si="4"/>
        <v>99.02752152521525</v>
      </c>
      <c r="L70" s="16">
        <f t="shared" si="5"/>
        <v>96.35351775793623</v>
      </c>
      <c r="M70" s="7">
        <f t="shared" si="6"/>
      </c>
      <c r="N70" s="8">
        <f t="shared" si="7"/>
        <v>-6.700246762343142</v>
      </c>
    </row>
    <row r="71" spans="1:14" ht="12.75" outlineLevel="1">
      <c r="A71" s="1">
        <v>201709</v>
      </c>
      <c r="B71" s="2">
        <v>108.65</v>
      </c>
      <c r="C71" s="2">
        <v>4017.75</v>
      </c>
      <c r="E71" s="3">
        <f t="shared" si="10"/>
        <v>0.23009664058904739</v>
      </c>
      <c r="G71" s="12">
        <f t="shared" si="8"/>
        <v>201709</v>
      </c>
      <c r="H71" s="13">
        <f t="shared" si="9"/>
        <v>108.65</v>
      </c>
      <c r="J71" s="12">
        <f t="shared" si="3"/>
        <v>101.88679245283019</v>
      </c>
      <c r="K71" s="12">
        <f t="shared" si="4"/>
        <v>98.64242982052463</v>
      </c>
      <c r="L71" s="16">
        <f t="shared" si="5"/>
        <v>94.56611107431672</v>
      </c>
      <c r="M71" s="7">
        <f t="shared" si="6"/>
      </c>
      <c r="N71" s="8">
        <f t="shared" si="7"/>
        <v>-6.822682113719317</v>
      </c>
    </row>
    <row r="72" spans="1:14" ht="12.75" outlineLevel="1">
      <c r="A72" s="1">
        <v>201710</v>
      </c>
      <c r="B72" s="2">
        <v>108.95</v>
      </c>
      <c r="C72" s="2">
        <v>4096.38</v>
      </c>
      <c r="E72" s="3">
        <f t="shared" si="10"/>
        <v>0.27535566773749165</v>
      </c>
      <c r="G72" s="12">
        <f t="shared" si="8"/>
        <v>201710</v>
      </c>
      <c r="H72" s="13">
        <f t="shared" si="9"/>
        <v>108.95</v>
      </c>
      <c r="J72" s="12">
        <f t="shared" si="3"/>
        <v>97.98072510325838</v>
      </c>
      <c r="K72" s="12">
        <f t="shared" si="4"/>
        <v>98.53908520728164</v>
      </c>
      <c r="L72" s="16">
        <f t="shared" si="5"/>
        <v>93.99566651726145</v>
      </c>
      <c r="M72" s="7">
        <f t="shared" si="6"/>
      </c>
      <c r="N72" s="8">
        <f t="shared" si="7"/>
        <v>5.371925022069505</v>
      </c>
    </row>
    <row r="73" spans="1:14" ht="12.75" outlineLevel="1">
      <c r="A73" s="1">
        <v>201711</v>
      </c>
      <c r="B73" s="2">
        <v>108.35</v>
      </c>
      <c r="C73" s="2">
        <v>3984.1</v>
      </c>
      <c r="E73" s="3">
        <f t="shared" si="10"/>
        <v>-0.5537609598523383</v>
      </c>
      <c r="G73" s="12">
        <f t="shared" si="8"/>
        <v>201711</v>
      </c>
      <c r="H73" s="13">
        <f t="shared" si="9"/>
        <v>108.35</v>
      </c>
      <c r="J73" s="12">
        <f t="shared" si="3"/>
        <v>96.16982002768806</v>
      </c>
      <c r="K73" s="12">
        <f t="shared" si="4"/>
        <v>99.40393785571449</v>
      </c>
      <c r="L73" s="16">
        <f t="shared" si="5"/>
        <v>96.86741366042946</v>
      </c>
      <c r="M73" s="7">
        <f t="shared" si="6"/>
      </c>
      <c r="N73" s="8">
        <f t="shared" si="7"/>
        <v>12.003859994089852</v>
      </c>
    </row>
    <row r="74" spans="1:14" ht="12.75" outlineLevel="1">
      <c r="A74" s="1">
        <v>201712</v>
      </c>
      <c r="B74" s="2">
        <v>109.75</v>
      </c>
      <c r="C74" s="2">
        <v>3977.88</v>
      </c>
      <c r="E74" s="3">
        <f t="shared" si="10"/>
        <v>1.2756264236902102</v>
      </c>
      <c r="G74" s="12">
        <f t="shared" si="8"/>
        <v>201712</v>
      </c>
      <c r="H74" s="13">
        <f t="shared" si="9"/>
        <v>109.75</v>
      </c>
      <c r="J74" s="12">
        <f t="shared" si="3"/>
        <v>98.99772209567199</v>
      </c>
      <c r="K74" s="12">
        <f t="shared" si="4"/>
        <v>98.2194381169324</v>
      </c>
      <c r="L74" s="16">
        <f t="shared" si="5"/>
        <v>98.98131486609954</v>
      </c>
      <c r="M74" s="7" t="str">
        <f t="shared" si="6"/>
        <v>*</v>
      </c>
      <c r="N74" s="8">
        <f t="shared" si="7"/>
        <v>2.8173457924625915</v>
      </c>
    </row>
    <row r="75" spans="1:14" ht="12.75" outlineLevel="1">
      <c r="A75" s="1">
        <v>201801</v>
      </c>
      <c r="B75" s="2">
        <v>108.4</v>
      </c>
      <c r="C75" s="9">
        <v>4111.650000000001</v>
      </c>
      <c r="E75" s="3">
        <f t="shared" si="10"/>
        <v>-1.2453874538745335</v>
      </c>
      <c r="G75" s="12">
        <f t="shared" si="8"/>
        <v>201801</v>
      </c>
      <c r="H75" s="13">
        <f t="shared" si="9"/>
        <v>108.4</v>
      </c>
      <c r="J75" s="12">
        <f t="shared" si="3"/>
        <v>95.80258302583024</v>
      </c>
      <c r="K75" s="12">
        <f t="shared" si="4"/>
        <v>99.79243542435424</v>
      </c>
      <c r="L75" s="16">
        <f t="shared" si="5"/>
        <v>95.40796507920251</v>
      </c>
      <c r="M75" s="7">
        <f t="shared" si="6"/>
      </c>
      <c r="N75" s="8">
        <f t="shared" si="7"/>
        <v>20.129196104295374</v>
      </c>
    </row>
    <row r="76" spans="1:14" ht="12.75" outlineLevel="1">
      <c r="A76" s="1">
        <v>201802</v>
      </c>
      <c r="B76" s="2">
        <v>103.4</v>
      </c>
      <c r="C76" s="2">
        <v>3994.45</v>
      </c>
      <c r="E76" s="3">
        <f t="shared" si="10"/>
        <v>-4.835589941972921</v>
      </c>
      <c r="G76" s="12">
        <f t="shared" si="8"/>
        <v>201802</v>
      </c>
      <c r="H76" s="13">
        <f t="shared" si="9"/>
        <v>103.4</v>
      </c>
      <c r="I76"/>
      <c r="J76" s="12">
        <f t="shared" si="3"/>
        <v>101.35396518375241</v>
      </c>
      <c r="K76" s="12">
        <f t="shared" si="4"/>
        <v>104.50515796260478</v>
      </c>
      <c r="L76" s="16">
        <f t="shared" si="5"/>
        <v>94.59770403286183</v>
      </c>
      <c r="M76" s="7">
        <f t="shared" si="6"/>
      </c>
      <c r="N76" s="8">
        <f t="shared" si="7"/>
        <v>-6.003683148839707</v>
      </c>
    </row>
    <row r="77" spans="1:14" ht="12.75" outlineLevel="1">
      <c r="A77" s="1">
        <v>201803</v>
      </c>
      <c r="B77" s="2">
        <v>105.4</v>
      </c>
      <c r="C77" s="2">
        <v>3857.1</v>
      </c>
      <c r="E77" s="3">
        <f t="shared" si="10"/>
        <v>1.8975332068311195</v>
      </c>
      <c r="G77" s="12">
        <f t="shared" si="8"/>
        <v>201803</v>
      </c>
      <c r="H77" s="13">
        <f t="shared" si="9"/>
        <v>105.4</v>
      </c>
      <c r="I77"/>
      <c r="J77" s="12">
        <f t="shared" si="3"/>
        <v>101.61290322580643</v>
      </c>
      <c r="K77" s="12">
        <f t="shared" si="4"/>
        <v>102.3877292852625</v>
      </c>
      <c r="L77" s="16">
        <f t="shared" si="5"/>
        <v>100.07686103419165</v>
      </c>
      <c r="M77" s="7">
        <f t="shared" si="6"/>
      </c>
      <c r="N77" s="8">
        <f t="shared" si="7"/>
        <v>-6.997341230431847</v>
      </c>
    </row>
    <row r="78" spans="1:14" ht="12.75" outlineLevel="1">
      <c r="A78" s="1">
        <v>201804</v>
      </c>
      <c r="B78" s="2">
        <v>110</v>
      </c>
      <c r="C78" s="2">
        <v>3910.3</v>
      </c>
      <c r="E78" s="3">
        <f t="shared" si="10"/>
        <v>4.181818181818176</v>
      </c>
      <c r="G78" s="12">
        <f t="shared" si="8"/>
        <v>201804</v>
      </c>
      <c r="H78" s="13">
        <f t="shared" si="9"/>
        <v>110</v>
      </c>
      <c r="I78"/>
      <c r="J78" s="12">
        <f t="shared" si="3"/>
        <v>101</v>
      </c>
      <c r="K78" s="12">
        <f t="shared" si="4"/>
        <v>98.02272727272727</v>
      </c>
      <c r="L78" s="16">
        <f t="shared" si="5"/>
        <v>103.18674267195865</v>
      </c>
      <c r="M78" s="7" t="str">
        <f t="shared" si="6"/>
        <v>*</v>
      </c>
      <c r="N78" s="8">
        <f t="shared" si="7"/>
        <v>-4.629925305246839</v>
      </c>
    </row>
    <row r="79" spans="1:14" ht="12.75" outlineLevel="1">
      <c r="A79" s="1">
        <v>201805</v>
      </c>
      <c r="B79" s="2">
        <v>106.1</v>
      </c>
      <c r="C79" s="9">
        <v>3764.22</v>
      </c>
      <c r="E79" s="3">
        <f t="shared" si="10"/>
        <v>-3.675777568331768</v>
      </c>
      <c r="G79" s="12">
        <f t="shared" si="8"/>
        <v>201805</v>
      </c>
      <c r="H79" s="13">
        <f t="shared" si="9"/>
        <v>106.1</v>
      </c>
      <c r="I79"/>
      <c r="J79" s="12">
        <f aca="true" t="shared" si="11" ref="J79:J98">100-100*($B79-$B67)/$B79</f>
        <v>101.46088595664469</v>
      </c>
      <c r="K79" s="12">
        <f aca="true" t="shared" si="12" ref="K79:K98">100*AVERAGE($B68:$B79)/$B79</f>
        <v>101.50408419729814</v>
      </c>
      <c r="L79" s="16">
        <f aca="true" t="shared" si="13" ref="L79:L98">100*(AVERAGE($C68:$C79)/$C79)/(AVERAGE($B68:$B79)/$B79)</f>
        <v>103.24408745841498</v>
      </c>
      <c r="M79" s="7">
        <f aca="true" t="shared" si="14" ref="M79:M98">IF(AND(AVERAGE($B71:$B79)/$B79&lt;1,(AVERAGE($C71:$C79)/$C79/(AVERAGE($B71:$B79)/$B79))&gt;1),"*","")</f>
      </c>
      <c r="N79" s="8">
        <f aca="true" t="shared" si="15" ref="N79:N98">100*AVERAGE($E68:$E79)/STDEVA($E68:$E79)</f>
        <v>-6.159600965536964</v>
      </c>
    </row>
    <row r="80" spans="1:14" ht="12.75" outlineLevel="1">
      <c r="A80" s="1">
        <v>201806</v>
      </c>
      <c r="B80" s="2">
        <v>105.6</v>
      </c>
      <c r="C80" s="9">
        <v>3719.86</v>
      </c>
      <c r="E80" s="3">
        <f t="shared" si="10"/>
        <v>-0.4734848484848485</v>
      </c>
      <c r="G80" s="12">
        <f t="shared" si="8"/>
        <v>201806</v>
      </c>
      <c r="H80" s="13">
        <f t="shared" si="9"/>
        <v>105.6</v>
      </c>
      <c r="I80"/>
      <c r="J80" s="12">
        <f t="shared" si="11"/>
        <v>101.94128787878789</v>
      </c>
      <c r="K80" s="12">
        <f t="shared" si="12"/>
        <v>101.82291666666666</v>
      </c>
      <c r="L80" s="16">
        <f t="shared" si="13"/>
        <v>103.98587313113276</v>
      </c>
      <c r="M80" s="7">
        <f t="shared" si="14"/>
      </c>
      <c r="N80" s="8">
        <f t="shared" si="15"/>
        <v>-7.8111104370987805</v>
      </c>
    </row>
    <row r="81" spans="1:14" ht="12.75" outlineLevel="1">
      <c r="A81" s="1">
        <v>201807</v>
      </c>
      <c r="B81" s="2">
        <v>112</v>
      </c>
      <c r="C81" s="2">
        <v>3899.04</v>
      </c>
      <c r="E81" s="3">
        <f t="shared" si="10"/>
        <v>5.71428571428572</v>
      </c>
      <c r="G81" s="12">
        <f t="shared" si="8"/>
        <v>201807</v>
      </c>
      <c r="H81" s="13">
        <f t="shared" si="9"/>
        <v>112</v>
      </c>
      <c r="I81"/>
      <c r="J81" s="12">
        <f t="shared" si="11"/>
        <v>95.80357142857143</v>
      </c>
      <c r="K81" s="12">
        <f t="shared" si="12"/>
        <v>96.35416666666664</v>
      </c>
      <c r="L81" s="16">
        <f t="shared" si="13"/>
        <v>104.74158018661286</v>
      </c>
      <c r="M81" s="7" t="str">
        <f t="shared" si="14"/>
        <v>*</v>
      </c>
      <c r="N81" s="8">
        <f t="shared" si="15"/>
        <v>10.831201194625864</v>
      </c>
    </row>
    <row r="82" spans="1:14" ht="12.75" outlineLevel="1">
      <c r="A82" s="1">
        <v>201808</v>
      </c>
      <c r="B82" s="2">
        <v>112.1</v>
      </c>
      <c r="C82" s="2">
        <v>3740.71</v>
      </c>
      <c r="E82" s="3">
        <f t="shared" si="10"/>
        <v>0.08920606601248378</v>
      </c>
      <c r="G82" s="12">
        <f t="shared" si="8"/>
        <v>201808</v>
      </c>
      <c r="H82" s="13">
        <f t="shared" si="9"/>
        <v>112.1</v>
      </c>
      <c r="I82"/>
      <c r="J82" s="12">
        <f t="shared" si="11"/>
        <v>96.69937555753792</v>
      </c>
      <c r="K82" s="12">
        <f t="shared" si="12"/>
        <v>96.54326494201605</v>
      </c>
      <c r="L82" s="16">
        <f t="shared" si="13"/>
        <v>108.62221834149624</v>
      </c>
      <c r="M82" s="7" t="str">
        <f t="shared" si="14"/>
        <v>*</v>
      </c>
      <c r="N82" s="8">
        <f t="shared" si="15"/>
        <v>8.218962623108242</v>
      </c>
    </row>
    <row r="83" spans="1:14" ht="12.75" outlineLevel="1">
      <c r="A83" s="1">
        <v>201809</v>
      </c>
      <c r="B83" s="2">
        <v>107.4</v>
      </c>
      <c r="C83" s="9">
        <v>3706.74</v>
      </c>
      <c r="E83" s="3">
        <f t="shared" si="10"/>
        <v>-4.376163873370566</v>
      </c>
      <c r="G83" s="12">
        <f t="shared" si="8"/>
        <v>201809</v>
      </c>
      <c r="H83" s="13">
        <f t="shared" si="9"/>
        <v>107.4</v>
      </c>
      <c r="I83"/>
      <c r="J83" s="12">
        <f t="shared" si="11"/>
        <v>101.16387337057728</v>
      </c>
      <c r="K83" s="12">
        <f t="shared" si="12"/>
        <v>100.6711669770329</v>
      </c>
      <c r="L83" s="16">
        <f t="shared" si="13"/>
        <v>104.42839362156103</v>
      </c>
      <c r="M83" s="7">
        <f t="shared" si="14"/>
      </c>
      <c r="N83" s="8">
        <f t="shared" si="15"/>
        <v>-4.481951930944121</v>
      </c>
    </row>
    <row r="84" spans="1:14" ht="12.75" outlineLevel="1">
      <c r="A84" s="1">
        <v>201810</v>
      </c>
      <c r="B84" s="2">
        <v>105.7</v>
      </c>
      <c r="C84" s="2">
        <v>3447.07</v>
      </c>
      <c r="E84" s="3">
        <f t="shared" si="10"/>
        <v>-1.6083254493850547</v>
      </c>
      <c r="G84" s="12">
        <f t="shared" si="8"/>
        <v>201810</v>
      </c>
      <c r="H84" s="13">
        <f t="shared" si="9"/>
        <v>105.7</v>
      </c>
      <c r="I84"/>
      <c r="J84" s="12">
        <f t="shared" si="11"/>
        <v>103.07473982970671</v>
      </c>
      <c r="K84" s="12">
        <f t="shared" si="12"/>
        <v>102.03405865657521</v>
      </c>
      <c r="L84" s="16">
        <f t="shared" si="13"/>
        <v>109.25667927214617</v>
      </c>
      <c r="M84" s="7">
        <f t="shared" si="14"/>
      </c>
      <c r="N84" s="8">
        <f t="shared" si="15"/>
        <v>-9.30396666543842</v>
      </c>
    </row>
    <row r="85" spans="1:14" ht="12.75" outlineLevel="1">
      <c r="A85" s="1">
        <v>201811</v>
      </c>
      <c r="B85" s="2">
        <v>107.6</v>
      </c>
      <c r="C85" s="2">
        <v>3487.9</v>
      </c>
      <c r="E85" s="3">
        <f t="shared" si="10"/>
        <v>1.7657992565055685</v>
      </c>
      <c r="G85" s="12">
        <f t="shared" si="8"/>
        <v>201811</v>
      </c>
      <c r="H85" s="13">
        <f t="shared" si="9"/>
        <v>107.6</v>
      </c>
      <c r="I85"/>
      <c r="J85" s="12">
        <f t="shared" si="11"/>
        <v>100.69702602230484</v>
      </c>
      <c r="K85" s="12">
        <f t="shared" si="12"/>
        <v>100.17425650557621</v>
      </c>
      <c r="L85" s="16">
        <f t="shared" si="13"/>
        <v>108.7989139252433</v>
      </c>
      <c r="M85" s="7">
        <f t="shared" si="14"/>
      </c>
      <c r="N85" s="8">
        <f t="shared" si="15"/>
        <v>-3.2728015527795997</v>
      </c>
    </row>
    <row r="86" spans="1:14" ht="12.75" outlineLevel="1">
      <c r="A86" s="1">
        <v>201812</v>
      </c>
      <c r="B86" s="2">
        <v>108.5</v>
      </c>
      <c r="C86" s="9">
        <v>3243.63</v>
      </c>
      <c r="E86" s="3">
        <f t="shared" si="10"/>
        <v>0.829493087557609</v>
      </c>
      <c r="G86" s="12">
        <f t="shared" si="8"/>
        <v>201812</v>
      </c>
      <c r="H86" s="13">
        <f t="shared" si="9"/>
        <v>108.5</v>
      </c>
      <c r="I86"/>
      <c r="J86" s="12">
        <f t="shared" si="11"/>
        <v>101.15207373271889</v>
      </c>
      <c r="K86" s="12">
        <f t="shared" si="12"/>
        <v>99.24731182795699</v>
      </c>
      <c r="L86" s="16">
        <f t="shared" si="13"/>
        <v>116.18428173892048</v>
      </c>
      <c r="M86" s="7" t="str">
        <f t="shared" si="14"/>
        <v>*</v>
      </c>
      <c r="N86" s="8">
        <f t="shared" si="15"/>
        <v>-4.423894308113398</v>
      </c>
    </row>
    <row r="87" spans="1:14" ht="12.75" outlineLevel="1">
      <c r="A87" s="1">
        <v>201901</v>
      </c>
      <c r="B87" s="2">
        <v>115.4</v>
      </c>
      <c r="C87" s="9">
        <v>3507.84</v>
      </c>
      <c r="E87" s="3">
        <f t="shared" si="10"/>
        <v>5.9792027729636095</v>
      </c>
      <c r="G87" s="12">
        <f t="shared" si="8"/>
        <v>201901</v>
      </c>
      <c r="H87" s="13">
        <f t="shared" si="9"/>
        <v>115.4</v>
      </c>
      <c r="I87"/>
      <c r="J87" s="12">
        <f t="shared" si="11"/>
        <v>93.93414211438476</v>
      </c>
      <c r="K87" s="12">
        <f t="shared" si="12"/>
        <v>93.81860196418255</v>
      </c>
      <c r="L87" s="16">
        <f t="shared" si="13"/>
        <v>112.1208681680411</v>
      </c>
      <c r="M87" s="7" t="str">
        <f t="shared" si="14"/>
        <v>*</v>
      </c>
      <c r="N87" s="8">
        <f t="shared" si="15"/>
        <v>12.399013711831376</v>
      </c>
    </row>
    <row r="88" spans="1:14" ht="12.75" outlineLevel="1">
      <c r="A88" s="1">
        <v>201902</v>
      </c>
      <c r="B88" s="2">
        <v>114.2</v>
      </c>
      <c r="C88" s="9">
        <v>3604.48</v>
      </c>
      <c r="E88" s="3">
        <f t="shared" si="10"/>
        <v>-1.0507880910683036</v>
      </c>
      <c r="G88" s="12">
        <f t="shared" si="8"/>
        <v>201902</v>
      </c>
      <c r="H88" s="13">
        <f t="shared" si="9"/>
        <v>114.2</v>
      </c>
      <c r="I88"/>
      <c r="J88" s="12">
        <f t="shared" si="11"/>
        <v>90.5429071803853</v>
      </c>
      <c r="K88" s="12">
        <f t="shared" si="12"/>
        <v>95.59252772913018</v>
      </c>
      <c r="L88" s="16">
        <f t="shared" si="13"/>
        <v>106.14677049053121</v>
      </c>
      <c r="M88" s="7" t="str">
        <f t="shared" si="14"/>
        <v>*</v>
      </c>
      <c r="N88" s="8">
        <f t="shared" si="15"/>
        <v>23.135118367322573</v>
      </c>
    </row>
    <row r="89" spans="1:14" ht="12.75" outlineLevel="1">
      <c r="A89" s="1">
        <v>201903</v>
      </c>
      <c r="E89" s="3" t="e">
        <f t="shared" si="10"/>
        <v>#DIV/0!</v>
      </c>
      <c r="G89" s="12">
        <f t="shared" si="8"/>
        <v>201903</v>
      </c>
      <c r="H89" s="13">
        <f t="shared" si="9"/>
        <v>0</v>
      </c>
      <c r="I89"/>
      <c r="J89" s="12" t="e">
        <f t="shared" si="11"/>
        <v>#DIV/0!</v>
      </c>
      <c r="K89" s="12" t="e">
        <f t="shared" si="12"/>
        <v>#DIV/0!</v>
      </c>
      <c r="L89" s="16" t="e">
        <f t="shared" si="13"/>
        <v>#DIV/0!</v>
      </c>
      <c r="M89" s="7" t="e">
        <f t="shared" si="14"/>
        <v>#DIV/0!</v>
      </c>
      <c r="N89" s="8" t="e">
        <f t="shared" si="15"/>
        <v>#DIV/0!</v>
      </c>
    </row>
    <row r="90" spans="1:14" ht="12.75" outlineLevel="1">
      <c r="A90" s="1">
        <v>201904</v>
      </c>
      <c r="E90" s="3" t="e">
        <f t="shared" si="10"/>
        <v>#DIV/0!</v>
      </c>
      <c r="G90" s="12">
        <f t="shared" si="8"/>
        <v>201904</v>
      </c>
      <c r="H90" s="13">
        <f t="shared" si="9"/>
        <v>0</v>
      </c>
      <c r="I90"/>
      <c r="J90" s="12" t="e">
        <f t="shared" si="11"/>
        <v>#DIV/0!</v>
      </c>
      <c r="K90" s="12" t="e">
        <f t="shared" si="12"/>
        <v>#DIV/0!</v>
      </c>
      <c r="L90" s="16" t="e">
        <f t="shared" si="13"/>
        <v>#DIV/0!</v>
      </c>
      <c r="M90" s="7" t="e">
        <f t="shared" si="14"/>
        <v>#DIV/0!</v>
      </c>
      <c r="N90" s="8" t="e">
        <f t="shared" si="15"/>
        <v>#DIV/0!</v>
      </c>
    </row>
    <row r="91" spans="1:14" ht="12.75" outlineLevel="1">
      <c r="A91" s="1">
        <v>201905</v>
      </c>
      <c r="E91" s="3" t="e">
        <f t="shared" si="10"/>
        <v>#DIV/0!</v>
      </c>
      <c r="G91" s="12">
        <f t="shared" si="8"/>
        <v>201905</v>
      </c>
      <c r="H91" s="13">
        <f t="shared" si="9"/>
        <v>0</v>
      </c>
      <c r="I91"/>
      <c r="J91" s="12" t="e">
        <f t="shared" si="11"/>
        <v>#DIV/0!</v>
      </c>
      <c r="K91" s="12" t="e">
        <f t="shared" si="12"/>
        <v>#DIV/0!</v>
      </c>
      <c r="L91" s="16" t="e">
        <f t="shared" si="13"/>
        <v>#DIV/0!</v>
      </c>
      <c r="M91" s="7" t="e">
        <f t="shared" si="14"/>
        <v>#DIV/0!</v>
      </c>
      <c r="N91" s="8" t="e">
        <f t="shared" si="15"/>
        <v>#DIV/0!</v>
      </c>
    </row>
    <row r="92" spans="1:14" ht="12.75" outlineLevel="1">
      <c r="A92" s="1">
        <v>201906</v>
      </c>
      <c r="E92" s="3" t="e">
        <f t="shared" si="10"/>
        <v>#DIV/0!</v>
      </c>
      <c r="G92" s="12">
        <f t="shared" si="8"/>
        <v>201906</v>
      </c>
      <c r="H92" s="13">
        <f t="shared" si="9"/>
        <v>0</v>
      </c>
      <c r="I92"/>
      <c r="J92" s="12" t="e">
        <f t="shared" si="11"/>
        <v>#DIV/0!</v>
      </c>
      <c r="K92" s="12" t="e">
        <f t="shared" si="12"/>
        <v>#DIV/0!</v>
      </c>
      <c r="L92" s="16" t="e">
        <f t="shared" si="13"/>
        <v>#DIV/0!</v>
      </c>
      <c r="M92" s="7" t="e">
        <f t="shared" si="14"/>
        <v>#DIV/0!</v>
      </c>
      <c r="N92" s="8" t="e">
        <f t="shared" si="15"/>
        <v>#DIV/0!</v>
      </c>
    </row>
    <row r="93" spans="1:14" ht="12.75" outlineLevel="1">
      <c r="A93" s="1">
        <v>201907</v>
      </c>
      <c r="E93" s="3" t="e">
        <f t="shared" si="10"/>
        <v>#DIV/0!</v>
      </c>
      <c r="G93" s="12">
        <f t="shared" si="8"/>
        <v>201907</v>
      </c>
      <c r="H93" s="13">
        <f t="shared" si="9"/>
        <v>0</v>
      </c>
      <c r="I93"/>
      <c r="J93" s="12" t="e">
        <f t="shared" si="11"/>
        <v>#DIV/0!</v>
      </c>
      <c r="K93" s="12" t="e">
        <f t="shared" si="12"/>
        <v>#DIV/0!</v>
      </c>
      <c r="L93" s="16" t="e">
        <f t="shared" si="13"/>
        <v>#DIV/0!</v>
      </c>
      <c r="M93" s="7" t="e">
        <f t="shared" si="14"/>
        <v>#DIV/0!</v>
      </c>
      <c r="N93" s="8" t="e">
        <f t="shared" si="15"/>
        <v>#DIV/0!</v>
      </c>
    </row>
    <row r="94" spans="1:14" ht="12.75" outlineLevel="1">
      <c r="A94" s="1">
        <v>201908</v>
      </c>
      <c r="E94" s="3" t="e">
        <f t="shared" si="10"/>
        <v>#DIV/0!</v>
      </c>
      <c r="G94" s="12">
        <f t="shared" si="8"/>
        <v>201908</v>
      </c>
      <c r="H94" s="13">
        <f t="shared" si="9"/>
        <v>0</v>
      </c>
      <c r="I94"/>
      <c r="J94" s="12" t="e">
        <f t="shared" si="11"/>
        <v>#DIV/0!</v>
      </c>
      <c r="K94" s="12" t="e">
        <f t="shared" si="12"/>
        <v>#DIV/0!</v>
      </c>
      <c r="L94" s="16" t="e">
        <f t="shared" si="13"/>
        <v>#DIV/0!</v>
      </c>
      <c r="M94" s="7" t="e">
        <f t="shared" si="14"/>
        <v>#DIV/0!</v>
      </c>
      <c r="N94" s="8" t="e">
        <f t="shared" si="15"/>
        <v>#DIV/0!</v>
      </c>
    </row>
    <row r="95" spans="1:14" ht="12.75" outlineLevel="1">
      <c r="A95" s="1">
        <v>201909</v>
      </c>
      <c r="E95" s="3" t="e">
        <f t="shared" si="10"/>
        <v>#DIV/0!</v>
      </c>
      <c r="G95" s="12">
        <f t="shared" si="8"/>
        <v>201909</v>
      </c>
      <c r="H95" s="13">
        <f t="shared" si="9"/>
        <v>0</v>
      </c>
      <c r="I95"/>
      <c r="J95" s="12" t="e">
        <f t="shared" si="11"/>
        <v>#DIV/0!</v>
      </c>
      <c r="K95" s="12" t="e">
        <f t="shared" si="12"/>
        <v>#DIV/0!</v>
      </c>
      <c r="L95" s="16" t="e">
        <f t="shared" si="13"/>
        <v>#DIV/0!</v>
      </c>
      <c r="M95" s="7" t="e">
        <f t="shared" si="14"/>
        <v>#DIV/0!</v>
      </c>
      <c r="N95" s="8" t="e">
        <f t="shared" si="15"/>
        <v>#DIV/0!</v>
      </c>
    </row>
    <row r="96" spans="1:14" ht="12.75" outlineLevel="1">
      <c r="A96" s="1">
        <v>201910</v>
      </c>
      <c r="E96" s="3" t="e">
        <f t="shared" si="10"/>
        <v>#DIV/0!</v>
      </c>
      <c r="G96" s="12">
        <f t="shared" si="8"/>
        <v>201910</v>
      </c>
      <c r="H96" s="13">
        <f t="shared" si="9"/>
        <v>0</v>
      </c>
      <c r="I96"/>
      <c r="J96" s="12" t="e">
        <f t="shared" si="11"/>
        <v>#DIV/0!</v>
      </c>
      <c r="K96" s="12" t="e">
        <f t="shared" si="12"/>
        <v>#DIV/0!</v>
      </c>
      <c r="L96" s="16" t="e">
        <f t="shared" si="13"/>
        <v>#DIV/0!</v>
      </c>
      <c r="M96" s="7" t="e">
        <f t="shared" si="14"/>
        <v>#DIV/0!</v>
      </c>
      <c r="N96" s="8" t="e">
        <f t="shared" si="15"/>
        <v>#DIV/0!</v>
      </c>
    </row>
    <row r="97" spans="1:14" ht="12.75" outlineLevel="1">
      <c r="A97" s="1">
        <v>201911</v>
      </c>
      <c r="E97" s="3" t="e">
        <f t="shared" si="10"/>
        <v>#DIV/0!</v>
      </c>
      <c r="G97" s="12">
        <f t="shared" si="8"/>
        <v>201911</v>
      </c>
      <c r="H97" s="13">
        <f t="shared" si="9"/>
        <v>0</v>
      </c>
      <c r="I97"/>
      <c r="J97" s="12" t="e">
        <f t="shared" si="11"/>
        <v>#DIV/0!</v>
      </c>
      <c r="K97" s="12" t="e">
        <f t="shared" si="12"/>
        <v>#DIV/0!</v>
      </c>
      <c r="L97" s="16" t="e">
        <f t="shared" si="13"/>
        <v>#DIV/0!</v>
      </c>
      <c r="M97" s="7" t="e">
        <f t="shared" si="14"/>
        <v>#DIV/0!</v>
      </c>
      <c r="N97" s="8" t="e">
        <f t="shared" si="15"/>
        <v>#DIV/0!</v>
      </c>
    </row>
    <row r="98" spans="1:14" ht="12.75" outlineLevel="1">
      <c r="A98" s="1">
        <v>201912</v>
      </c>
      <c r="E98" s="3" t="e">
        <f t="shared" si="10"/>
        <v>#DIV/0!</v>
      </c>
      <c r="G98" s="12">
        <f t="shared" si="8"/>
        <v>201912</v>
      </c>
      <c r="H98" s="13">
        <f t="shared" si="9"/>
        <v>0</v>
      </c>
      <c r="I98"/>
      <c r="J98" s="12" t="e">
        <f t="shared" si="11"/>
        <v>#DIV/0!</v>
      </c>
      <c r="K98" s="12" t="e">
        <f t="shared" si="12"/>
        <v>#DIV/0!</v>
      </c>
      <c r="L98" s="16" t="e">
        <f t="shared" si="13"/>
        <v>#DIV/0!</v>
      </c>
      <c r="M98" s="7" t="e">
        <f t="shared" si="14"/>
        <v>#DIV/0!</v>
      </c>
      <c r="N98" s="8" t="e">
        <f t="shared" si="15"/>
        <v>#DIV/0!</v>
      </c>
    </row>
  </sheetData>
  <sheetProtection/>
  <printOptions/>
  <pageMargins left="0.79" right="0.79" top="1.05" bottom="1.05" header="0.79" footer="0.79"/>
  <pageSetup horizontalDpi="300" verticalDpi="300" orientation="portrait" paperSize="9"/>
  <headerFooter scaleWithDoc="0" alignWithMargins="0">
    <oddHeader>&amp;C&amp;"Times New Roman,Standaard"&amp;12&amp;A</oddHeader>
    <oddFooter>&amp;C&amp;"Times New Roman,Standaard"&amp;12Pagina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W98"/>
  <sheetViews>
    <sheetView zoomScale="80" zoomScaleNormal="80" workbookViewId="0" topLeftCell="A55">
      <selection activeCell="C89" sqref="C89"/>
    </sheetView>
  </sheetViews>
  <sheetFormatPr defaultColWidth="12.28125" defaultRowHeight="12.75" customHeight="1" outlineLevelRow="1"/>
  <cols>
    <col min="1" max="1" width="8.7109375" style="1" bestFit="1" customWidth="1"/>
    <col min="2" max="2" width="8.140625" style="2" bestFit="1" customWidth="1"/>
    <col min="3" max="3" width="8.28125" style="2" bestFit="1" customWidth="1"/>
    <col min="4" max="4" width="11.57421875" style="0" bestFit="1" customWidth="1"/>
    <col min="5" max="5" width="11.57421875" style="3" bestFit="1" customWidth="1"/>
    <col min="6" max="6" width="11.57421875" style="0" bestFit="1" customWidth="1"/>
    <col min="7" max="7" width="11.57421875" style="23" bestFit="1" customWidth="1"/>
    <col min="8" max="8" width="11.57421875" style="13" bestFit="1" customWidth="1"/>
    <col min="9" max="9" width="11.57421875" style="6" bestFit="1" customWidth="1"/>
    <col min="10" max="12" width="11.57421875" style="12" bestFit="1" customWidth="1"/>
    <col min="13" max="13" width="11.57421875" style="7" bestFit="1" customWidth="1"/>
    <col min="14" max="14" width="11.57421875" style="8" bestFit="1" customWidth="1"/>
    <col min="15" max="16384" width="11.57421875" style="0" bestFit="1" customWidth="1"/>
  </cols>
  <sheetData>
    <row r="1" spans="2:23" ht="12.75" outlineLevel="1">
      <c r="B1" s="2" t="s">
        <v>556</v>
      </c>
      <c r="C1" s="2" t="s">
        <v>0</v>
      </c>
      <c r="G1" s="23" t="str">
        <f>B1</f>
        <v>COLR</v>
      </c>
      <c r="Q1">
        <v>2017</v>
      </c>
      <c r="R1">
        <v>2016</v>
      </c>
      <c r="S1">
        <v>2015</v>
      </c>
      <c r="T1">
        <v>2014</v>
      </c>
      <c r="U1">
        <v>2013</v>
      </c>
      <c r="V1">
        <v>2012</v>
      </c>
      <c r="W1">
        <v>2011</v>
      </c>
    </row>
    <row r="2" spans="1:23" ht="12.75" outlineLevel="1">
      <c r="A2" s="1" t="s">
        <v>1</v>
      </c>
      <c r="B2" s="2" t="s">
        <v>5</v>
      </c>
      <c r="C2" s="2" t="s">
        <v>5</v>
      </c>
      <c r="E2" s="3" t="s">
        <v>6</v>
      </c>
      <c r="G2" s="23" t="s">
        <v>1</v>
      </c>
      <c r="H2" s="13" t="s">
        <v>7</v>
      </c>
      <c r="J2" s="12" t="s">
        <v>8</v>
      </c>
      <c r="K2" s="12" t="s">
        <v>9</v>
      </c>
      <c r="L2" s="12" t="s">
        <v>10</v>
      </c>
      <c r="N2" s="8" t="s">
        <v>11</v>
      </c>
      <c r="P2" s="18" t="s">
        <v>73</v>
      </c>
      <c r="Q2" s="18">
        <v>149.94</v>
      </c>
      <c r="R2" s="21">
        <v>149.60999999999999</v>
      </c>
      <c r="S2" s="21">
        <v>156.64</v>
      </c>
      <c r="T2" s="21">
        <v>165.17</v>
      </c>
      <c r="U2" s="21">
        <v>155.47</v>
      </c>
      <c r="V2" s="21">
        <v>157.39100000000002</v>
      </c>
      <c r="W2">
        <v>157.39100000000002</v>
      </c>
    </row>
    <row r="3" spans="1:23" ht="12.75" outlineLevel="1">
      <c r="A3" s="1">
        <v>201201</v>
      </c>
      <c r="B3" s="9">
        <v>27.81</v>
      </c>
      <c r="C3" s="2">
        <v>2206.8</v>
      </c>
      <c r="G3" s="23">
        <f aca="true" t="shared" si="0" ref="G3:G66">A3</f>
        <v>201201</v>
      </c>
      <c r="H3" s="13">
        <f aca="true" t="shared" si="1" ref="H3:H66">$B3</f>
        <v>27.81</v>
      </c>
      <c r="L3" s="16"/>
      <c r="P3" s="18" t="s">
        <v>78</v>
      </c>
      <c r="Q3" s="18" t="s">
        <v>557</v>
      </c>
      <c r="R3" s="21" t="s">
        <v>558</v>
      </c>
      <c r="S3" s="21" t="s">
        <v>559</v>
      </c>
      <c r="T3" s="21" t="s">
        <v>91</v>
      </c>
      <c r="U3" s="21" t="s">
        <v>560</v>
      </c>
      <c r="V3" s="21" t="s">
        <v>478</v>
      </c>
      <c r="W3" t="s">
        <v>478</v>
      </c>
    </row>
    <row r="4" spans="1:23" ht="12.75" outlineLevel="1">
      <c r="A4" s="1">
        <v>201202</v>
      </c>
      <c r="B4" s="9">
        <v>28.3</v>
      </c>
      <c r="C4" s="2">
        <v>2275.86</v>
      </c>
      <c r="E4" s="3">
        <f aca="true" t="shared" si="2" ref="E4:E67">100*($B4-$B3)/$B4</f>
        <v>1.7314487632508904</v>
      </c>
      <c r="G4" s="23">
        <f t="shared" si="0"/>
        <v>201202</v>
      </c>
      <c r="H4" s="13">
        <f t="shared" si="1"/>
        <v>28.3</v>
      </c>
      <c r="L4" s="16"/>
      <c r="P4" s="18" t="s">
        <v>86</v>
      </c>
      <c r="Q4" s="18" t="s">
        <v>547</v>
      </c>
      <c r="R4" s="21" t="s">
        <v>561</v>
      </c>
      <c r="S4" s="21" t="s">
        <v>562</v>
      </c>
      <c r="T4" s="21" t="s">
        <v>562</v>
      </c>
      <c r="U4" s="21" t="s">
        <v>562</v>
      </c>
      <c r="V4" s="21" t="s">
        <v>563</v>
      </c>
      <c r="W4" t="s">
        <v>563</v>
      </c>
    </row>
    <row r="5" spans="1:23" ht="12.75" outlineLevel="1">
      <c r="A5" s="1">
        <v>201203</v>
      </c>
      <c r="B5" s="9">
        <v>28.99</v>
      </c>
      <c r="C5" s="2">
        <v>2324.05</v>
      </c>
      <c r="E5" s="3">
        <f t="shared" si="2"/>
        <v>2.3801310796826414</v>
      </c>
      <c r="G5" s="23">
        <f t="shared" si="0"/>
        <v>201203</v>
      </c>
      <c r="H5" s="13">
        <f t="shared" si="1"/>
        <v>28.99</v>
      </c>
      <c r="L5" s="16"/>
      <c r="P5" s="18" t="s">
        <v>93</v>
      </c>
      <c r="Q5" s="18" t="s">
        <v>139</v>
      </c>
      <c r="R5" s="21" t="s">
        <v>564</v>
      </c>
      <c r="S5" s="21" t="s">
        <v>565</v>
      </c>
      <c r="T5" s="21" t="s">
        <v>566</v>
      </c>
      <c r="U5" s="21" t="s">
        <v>135</v>
      </c>
      <c r="V5" s="21" t="s">
        <v>439</v>
      </c>
      <c r="W5" t="s">
        <v>439</v>
      </c>
    </row>
    <row r="6" spans="1:23" ht="12.75" outlineLevel="1">
      <c r="A6" s="1">
        <v>201204</v>
      </c>
      <c r="B6" s="9">
        <v>29.77</v>
      </c>
      <c r="C6" s="2">
        <v>2208.44</v>
      </c>
      <c r="E6" s="3">
        <f t="shared" si="2"/>
        <v>2.6200873362445454</v>
      </c>
      <c r="G6" s="23">
        <f t="shared" si="0"/>
        <v>201204</v>
      </c>
      <c r="H6" s="13">
        <f t="shared" si="1"/>
        <v>29.77</v>
      </c>
      <c r="L6" s="16"/>
      <c r="P6" s="18" t="s">
        <v>101</v>
      </c>
      <c r="Q6" s="18" t="s">
        <v>567</v>
      </c>
      <c r="R6" s="21" t="s">
        <v>568</v>
      </c>
      <c r="S6" s="21" t="s">
        <v>569</v>
      </c>
      <c r="T6" s="21" t="s">
        <v>570</v>
      </c>
      <c r="U6" s="21" t="s">
        <v>571</v>
      </c>
      <c r="V6" s="21" t="s">
        <v>572</v>
      </c>
      <c r="W6" t="s">
        <v>572</v>
      </c>
    </row>
    <row r="7" spans="1:23" ht="12.75" outlineLevel="1">
      <c r="A7" s="1">
        <v>201205</v>
      </c>
      <c r="B7" s="9">
        <v>31.25</v>
      </c>
      <c r="C7" s="2">
        <v>2093.56</v>
      </c>
      <c r="E7" s="3">
        <f t="shared" si="2"/>
        <v>4.7360000000000015</v>
      </c>
      <c r="G7" s="23">
        <f t="shared" si="0"/>
        <v>201205</v>
      </c>
      <c r="H7" s="13">
        <f t="shared" si="1"/>
        <v>31.25</v>
      </c>
      <c r="L7" s="16"/>
      <c r="P7" s="18" t="s">
        <v>109</v>
      </c>
      <c r="Q7" s="18" t="s">
        <v>322</v>
      </c>
      <c r="R7" s="21" t="s">
        <v>573</v>
      </c>
      <c r="S7" s="21" t="s">
        <v>574</v>
      </c>
      <c r="T7" s="21" t="s">
        <v>575</v>
      </c>
      <c r="U7" s="21" t="s">
        <v>576</v>
      </c>
      <c r="V7" s="21" t="s">
        <v>577</v>
      </c>
      <c r="W7" t="s">
        <v>577</v>
      </c>
    </row>
    <row r="8" spans="1:23" ht="12.75" outlineLevel="1">
      <c r="A8" s="1">
        <v>201206</v>
      </c>
      <c r="B8" s="9">
        <v>33.86</v>
      </c>
      <c r="C8" s="2">
        <v>2227.63</v>
      </c>
      <c r="E8" s="3">
        <f t="shared" si="2"/>
        <v>7.708210277613702</v>
      </c>
      <c r="G8" s="23">
        <f t="shared" si="0"/>
        <v>201206</v>
      </c>
      <c r="H8" s="13">
        <f t="shared" si="1"/>
        <v>33.86</v>
      </c>
      <c r="L8" s="16"/>
      <c r="P8" s="18" t="s">
        <v>117</v>
      </c>
      <c r="Q8" s="18" t="s">
        <v>578</v>
      </c>
      <c r="R8" s="21" t="s">
        <v>579</v>
      </c>
      <c r="S8" s="21" t="s">
        <v>580</v>
      </c>
      <c r="T8" s="21" t="s">
        <v>581</v>
      </c>
      <c r="U8" s="21" t="s">
        <v>582</v>
      </c>
      <c r="V8" s="21" t="s">
        <v>583</v>
      </c>
      <c r="W8" t="s">
        <v>583</v>
      </c>
    </row>
    <row r="9" spans="1:23" ht="12.75" outlineLevel="1">
      <c r="A9" s="1">
        <v>201207</v>
      </c>
      <c r="B9" s="9">
        <v>35.54</v>
      </c>
      <c r="C9" s="2">
        <v>2274.84</v>
      </c>
      <c r="E9" s="3">
        <f t="shared" si="2"/>
        <v>4.727068092290376</v>
      </c>
      <c r="G9" s="23">
        <f t="shared" si="0"/>
        <v>201207</v>
      </c>
      <c r="H9" s="13">
        <f t="shared" si="1"/>
        <v>35.54</v>
      </c>
      <c r="L9" s="16"/>
      <c r="P9" s="18" t="s">
        <v>125</v>
      </c>
      <c r="Q9" s="18" t="s">
        <v>584</v>
      </c>
      <c r="R9" s="21" t="s">
        <v>585</v>
      </c>
      <c r="S9" s="21" t="s">
        <v>586</v>
      </c>
      <c r="T9" s="21" t="s">
        <v>587</v>
      </c>
      <c r="U9" s="21" t="s">
        <v>588</v>
      </c>
      <c r="V9" s="21" t="s">
        <v>589</v>
      </c>
      <c r="W9" t="s">
        <v>589</v>
      </c>
    </row>
    <row r="10" spans="1:23" ht="12.75" outlineLevel="1">
      <c r="A10" s="1">
        <v>201208</v>
      </c>
      <c r="B10" s="9">
        <v>36.309999999999995</v>
      </c>
      <c r="C10" s="2">
        <v>2345.69</v>
      </c>
      <c r="E10" s="3">
        <f t="shared" si="2"/>
        <v>2.1206279261911214</v>
      </c>
      <c r="G10" s="23">
        <f t="shared" si="0"/>
        <v>201208</v>
      </c>
      <c r="H10" s="13">
        <f t="shared" si="1"/>
        <v>36.309999999999995</v>
      </c>
      <c r="L10" s="16"/>
      <c r="P10" s="18" t="s">
        <v>133</v>
      </c>
      <c r="Q10" s="18" t="s">
        <v>590</v>
      </c>
      <c r="R10" s="21" t="s">
        <v>591</v>
      </c>
      <c r="S10" s="21" t="s">
        <v>592</v>
      </c>
      <c r="T10" s="21" t="s">
        <v>593</v>
      </c>
      <c r="U10" s="21" t="s">
        <v>294</v>
      </c>
      <c r="V10" s="21" t="s">
        <v>594</v>
      </c>
      <c r="W10" t="s">
        <v>594</v>
      </c>
    </row>
    <row r="11" spans="1:23" ht="12.75" outlineLevel="1">
      <c r="A11" s="1">
        <v>201209</v>
      </c>
      <c r="B11" s="9">
        <v>33.290000000000006</v>
      </c>
      <c r="C11" s="2">
        <v>2373.3300000000004</v>
      </c>
      <c r="E11" s="3">
        <f t="shared" si="2"/>
        <v>-9.071793331330694</v>
      </c>
      <c r="G11" s="23">
        <f t="shared" si="0"/>
        <v>201209</v>
      </c>
      <c r="H11" s="13">
        <f t="shared" si="1"/>
        <v>33.290000000000006</v>
      </c>
      <c r="L11" s="16"/>
      <c r="P11" s="18" t="s">
        <v>141</v>
      </c>
      <c r="Q11" s="18" t="s">
        <v>595</v>
      </c>
      <c r="R11" s="21" t="s">
        <v>596</v>
      </c>
      <c r="S11" s="21" t="s">
        <v>597</v>
      </c>
      <c r="T11" s="21" t="s">
        <v>598</v>
      </c>
      <c r="U11" s="21" t="s">
        <v>599</v>
      </c>
      <c r="V11" s="21" t="s">
        <v>600</v>
      </c>
      <c r="W11" t="s">
        <v>600</v>
      </c>
    </row>
    <row r="12" spans="1:12" ht="12.75" outlineLevel="1">
      <c r="A12" s="1">
        <v>201210</v>
      </c>
      <c r="B12" s="9">
        <v>34.620000000000005</v>
      </c>
      <c r="C12" s="2">
        <v>2369.21</v>
      </c>
      <c r="E12" s="3">
        <f t="shared" si="2"/>
        <v>3.841709994222987</v>
      </c>
      <c r="G12" s="23">
        <f t="shared" si="0"/>
        <v>201210</v>
      </c>
      <c r="H12" s="13">
        <f t="shared" si="1"/>
        <v>34.620000000000005</v>
      </c>
      <c r="L12" s="16"/>
    </row>
    <row r="13" spans="1:12" ht="12.75" outlineLevel="1">
      <c r="A13" s="1">
        <v>201211</v>
      </c>
      <c r="B13" s="9">
        <v>34.75</v>
      </c>
      <c r="C13" s="2">
        <v>2436.9500000000003</v>
      </c>
      <c r="E13" s="3">
        <f t="shared" si="2"/>
        <v>0.37410071942444734</v>
      </c>
      <c r="G13" s="23">
        <f t="shared" si="0"/>
        <v>201211</v>
      </c>
      <c r="H13" s="13">
        <f t="shared" si="1"/>
        <v>34.75</v>
      </c>
      <c r="L13" s="16"/>
    </row>
    <row r="14" spans="1:12" ht="12.75" outlineLevel="1">
      <c r="A14" s="1">
        <v>201212</v>
      </c>
      <c r="B14" s="9">
        <v>36.839999999999996</v>
      </c>
      <c r="C14" s="2">
        <v>2475.8100000000004</v>
      </c>
      <c r="E14" s="3">
        <f t="shared" si="2"/>
        <v>5.673181324647113</v>
      </c>
      <c r="G14" s="23">
        <f t="shared" si="0"/>
        <v>201212</v>
      </c>
      <c r="H14" s="13">
        <f t="shared" si="1"/>
        <v>36.839999999999996</v>
      </c>
      <c r="L14" s="16"/>
    </row>
    <row r="15" spans="1:14" ht="12.75" outlineLevel="1">
      <c r="A15" s="1">
        <v>201301</v>
      </c>
      <c r="B15" s="9">
        <v>35.07</v>
      </c>
      <c r="C15" s="2">
        <v>2520.3500000000004</v>
      </c>
      <c r="E15" s="3">
        <f t="shared" si="2"/>
        <v>-5.047048759623599</v>
      </c>
      <c r="G15" s="23">
        <f t="shared" si="0"/>
        <v>201301</v>
      </c>
      <c r="H15" s="13">
        <f t="shared" si="1"/>
        <v>35.07</v>
      </c>
      <c r="J15" s="12">
        <f aca="true" t="shared" si="3" ref="J15:J78">100-100*($B15-$B3)/$B15</f>
        <v>79.29854576561164</v>
      </c>
      <c r="K15" s="12">
        <f aca="true" t="shared" si="4" ref="K15:K78">100*AVERAGE($B4:$B15)/$B15</f>
        <v>94.71295504229634</v>
      </c>
      <c r="L15" s="16">
        <f aca="true" t="shared" si="5" ref="L15:L78">100*(AVERAGE($C4:$C15)/$C15)/(AVERAGE($B4:$B15)/$B15)</f>
        <v>97.48838841055814</v>
      </c>
      <c r="M15" s="7">
        <f aca="true" t="shared" si="6" ref="M15:M78">IF(AND(AVERAGE($B7:$B15)/$B15&lt;1,(AVERAGE($C7:$C15)/$C15/(AVERAGE($B7:$B15)/$B15))&gt;1),"*","")</f>
      </c>
      <c r="N15" s="8">
        <f aca="true" t="shared" si="7" ref="N15:N78">100*AVERAGE($E4:$E15)/STDEVA($E4:$E15)</f>
        <v>38.92272906979812</v>
      </c>
    </row>
    <row r="16" spans="1:14" ht="12.75" outlineLevel="1">
      <c r="A16" s="1">
        <v>201302</v>
      </c>
      <c r="B16" s="9">
        <v>37.08</v>
      </c>
      <c r="C16" s="2">
        <v>2569.17</v>
      </c>
      <c r="E16" s="3">
        <f t="shared" si="2"/>
        <v>5.420711974110027</v>
      </c>
      <c r="G16" s="23">
        <f t="shared" si="0"/>
        <v>201302</v>
      </c>
      <c r="H16" s="13">
        <f t="shared" si="1"/>
        <v>37.08</v>
      </c>
      <c r="J16" s="12">
        <f t="shared" si="3"/>
        <v>76.32146709816612</v>
      </c>
      <c r="K16" s="12">
        <f t="shared" si="4"/>
        <v>91.55204962243798</v>
      </c>
      <c r="L16" s="16">
        <f t="shared" si="5"/>
        <v>99.97695873697833</v>
      </c>
      <c r="M16" s="7">
        <f t="shared" si="6"/>
      </c>
      <c r="N16" s="8">
        <f t="shared" si="7"/>
        <v>44.42564367061991</v>
      </c>
    </row>
    <row r="17" spans="1:14" ht="12.75" outlineLevel="1">
      <c r="A17" s="1">
        <v>201303</v>
      </c>
      <c r="B17" s="9">
        <v>37.06</v>
      </c>
      <c r="C17" s="2">
        <v>2592.19</v>
      </c>
      <c r="E17" s="3">
        <f t="shared" si="2"/>
        <v>-0.05396654074472752</v>
      </c>
      <c r="G17" s="23">
        <f t="shared" si="0"/>
        <v>201303</v>
      </c>
      <c r="H17" s="13">
        <f t="shared" si="1"/>
        <v>37.06</v>
      </c>
      <c r="J17" s="12">
        <f t="shared" si="3"/>
        <v>78.2245008094981</v>
      </c>
      <c r="K17" s="12">
        <f t="shared" si="4"/>
        <v>93.41608202914192</v>
      </c>
      <c r="L17" s="16">
        <f t="shared" si="5"/>
        <v>98.0346452850924</v>
      </c>
      <c r="M17" s="7">
        <f t="shared" si="6"/>
      </c>
      <c r="N17" s="8">
        <f t="shared" si="7"/>
        <v>39.85198236704193</v>
      </c>
    </row>
    <row r="18" spans="1:14" ht="12.75" outlineLevel="1">
      <c r="A18" s="1">
        <v>201304</v>
      </c>
      <c r="B18" s="9">
        <v>37.65</v>
      </c>
      <c r="C18" s="2">
        <v>2643.42</v>
      </c>
      <c r="E18" s="3">
        <f t="shared" si="2"/>
        <v>1.5670650730411588</v>
      </c>
      <c r="G18" s="23">
        <f t="shared" si="0"/>
        <v>201304</v>
      </c>
      <c r="H18" s="13">
        <f t="shared" si="1"/>
        <v>37.65</v>
      </c>
      <c r="J18" s="12">
        <f t="shared" si="3"/>
        <v>79.07038512616202</v>
      </c>
      <c r="K18" s="12">
        <f t="shared" si="4"/>
        <v>93.69632580787959</v>
      </c>
      <c r="L18" s="16">
        <f t="shared" si="5"/>
        <v>97.3106997967386</v>
      </c>
      <c r="M18" s="7">
        <f t="shared" si="6"/>
      </c>
      <c r="N18" s="8">
        <f t="shared" si="7"/>
        <v>38.065296603824144</v>
      </c>
    </row>
    <row r="19" spans="1:14" ht="12.75" outlineLevel="1">
      <c r="A19" s="1">
        <v>201305</v>
      </c>
      <c r="B19" s="9">
        <v>38.760000000000005</v>
      </c>
      <c r="C19" s="2">
        <v>2649.36</v>
      </c>
      <c r="E19" s="3">
        <f t="shared" si="2"/>
        <v>2.8637770897832984</v>
      </c>
      <c r="G19" s="23">
        <f t="shared" si="0"/>
        <v>201305</v>
      </c>
      <c r="H19" s="13">
        <f t="shared" si="1"/>
        <v>38.760000000000005</v>
      </c>
      <c r="J19" s="12">
        <f t="shared" si="3"/>
        <v>80.62435500515994</v>
      </c>
      <c r="K19" s="12">
        <f t="shared" si="4"/>
        <v>92.62770897832814</v>
      </c>
      <c r="L19" s="16">
        <f t="shared" si="5"/>
        <v>100.10001309164963</v>
      </c>
      <c r="M19" s="7" t="str">
        <f t="shared" si="6"/>
        <v>*</v>
      </c>
      <c r="N19" s="8">
        <f t="shared" si="7"/>
        <v>35.360086838226266</v>
      </c>
    </row>
    <row r="20" spans="1:14" ht="12.75" outlineLevel="1">
      <c r="A20" s="1">
        <v>201306</v>
      </c>
      <c r="B20" s="9">
        <v>39.690000000000005</v>
      </c>
      <c r="C20" s="2">
        <v>2526.11</v>
      </c>
      <c r="E20" s="3">
        <f t="shared" si="2"/>
        <v>2.343159486016628</v>
      </c>
      <c r="G20" s="23">
        <f t="shared" si="0"/>
        <v>201306</v>
      </c>
      <c r="H20" s="13">
        <f t="shared" si="1"/>
        <v>39.690000000000005</v>
      </c>
      <c r="J20" s="12">
        <f t="shared" si="3"/>
        <v>85.31116150163768</v>
      </c>
      <c r="K20" s="12">
        <f t="shared" si="4"/>
        <v>91.6813639035861</v>
      </c>
      <c r="L20" s="16">
        <f t="shared" si="5"/>
        <v>107.1415827867716</v>
      </c>
      <c r="M20" s="7" t="str">
        <f t="shared" si="6"/>
        <v>*</v>
      </c>
      <c r="N20" s="8">
        <f t="shared" si="7"/>
        <v>28.210111382066817</v>
      </c>
    </row>
    <row r="21" spans="1:14" ht="12.75" outlineLevel="1">
      <c r="A21" s="1">
        <v>201307</v>
      </c>
      <c r="B21" s="9">
        <v>42.12</v>
      </c>
      <c r="C21" s="2">
        <v>2662.68</v>
      </c>
      <c r="E21" s="3">
        <f t="shared" si="2"/>
        <v>5.769230769230752</v>
      </c>
      <c r="G21" s="23">
        <f t="shared" si="0"/>
        <v>201307</v>
      </c>
      <c r="H21" s="13">
        <f t="shared" si="1"/>
        <v>42.12</v>
      </c>
      <c r="J21" s="12">
        <f t="shared" si="3"/>
        <v>84.37796771130105</v>
      </c>
      <c r="K21" s="12">
        <f t="shared" si="4"/>
        <v>87.69389047166824</v>
      </c>
      <c r="L21" s="16">
        <f t="shared" si="5"/>
        <v>107.65228676423645</v>
      </c>
      <c r="M21" s="7" t="str">
        <f t="shared" si="6"/>
        <v>*</v>
      </c>
      <c r="N21" s="8">
        <f t="shared" si="7"/>
        <v>29.62096723212686</v>
      </c>
    </row>
    <row r="22" spans="1:14" ht="12.75" outlineLevel="1">
      <c r="A22" s="1">
        <v>201308</v>
      </c>
      <c r="B22" s="9">
        <v>41.14</v>
      </c>
      <c r="C22" s="2">
        <v>2673.42</v>
      </c>
      <c r="E22" s="3">
        <f t="shared" si="2"/>
        <v>-2.3821098687408773</v>
      </c>
      <c r="G22" s="23">
        <f t="shared" si="0"/>
        <v>201308</v>
      </c>
      <c r="H22" s="13">
        <f t="shared" si="1"/>
        <v>41.14</v>
      </c>
      <c r="J22" s="12">
        <f t="shared" si="3"/>
        <v>88.25960136120563</v>
      </c>
      <c r="K22" s="12">
        <f t="shared" si="4"/>
        <v>90.76122184410954</v>
      </c>
      <c r="L22" s="16">
        <f t="shared" si="5"/>
        <v>104.7218096705011</v>
      </c>
      <c r="M22" s="7" t="str">
        <f t="shared" si="6"/>
        <v>*</v>
      </c>
      <c r="N22" s="8">
        <f t="shared" si="7"/>
        <v>20.647869015572056</v>
      </c>
    </row>
    <row r="23" spans="1:14" ht="12.75" outlineLevel="1">
      <c r="A23" s="1">
        <v>201309</v>
      </c>
      <c r="B23" s="9">
        <v>41.03</v>
      </c>
      <c r="C23" s="2">
        <v>2802.27</v>
      </c>
      <c r="E23" s="3">
        <f t="shared" si="2"/>
        <v>-0.26809651474530694</v>
      </c>
      <c r="G23" s="23">
        <f t="shared" si="0"/>
        <v>201309</v>
      </c>
      <c r="H23" s="13">
        <f t="shared" si="1"/>
        <v>41.03</v>
      </c>
      <c r="J23" s="12">
        <f t="shared" si="3"/>
        <v>81.13575432610287</v>
      </c>
      <c r="K23" s="12">
        <f t="shared" si="4"/>
        <v>92.57656998943864</v>
      </c>
      <c r="L23" s="16">
        <f t="shared" si="5"/>
        <v>99.32541279555515</v>
      </c>
      <c r="M23" s="7">
        <f t="shared" si="6"/>
      </c>
      <c r="N23" s="8">
        <f t="shared" si="7"/>
        <v>50.00420154346181</v>
      </c>
    </row>
    <row r="24" spans="1:14" ht="12.75" outlineLevel="1">
      <c r="A24" s="1">
        <v>201310</v>
      </c>
      <c r="B24" s="2">
        <v>41.190000000000005</v>
      </c>
      <c r="C24" s="2">
        <v>2904.3500000000004</v>
      </c>
      <c r="E24" s="3">
        <f t="shared" si="2"/>
        <v>0.388443797038125</v>
      </c>
      <c r="G24" s="23">
        <f t="shared" si="0"/>
        <v>201310</v>
      </c>
      <c r="H24" s="13">
        <f t="shared" si="1"/>
        <v>41.190000000000005</v>
      </c>
      <c r="J24" s="12">
        <f t="shared" si="3"/>
        <v>84.04952658412236</v>
      </c>
      <c r="K24" s="12">
        <f t="shared" si="4"/>
        <v>93.54616816379381</v>
      </c>
      <c r="L24" s="16">
        <f t="shared" si="5"/>
        <v>96.48246719012256</v>
      </c>
      <c r="M24" s="7">
        <f t="shared" si="6"/>
      </c>
      <c r="N24" s="8">
        <f t="shared" si="7"/>
        <v>42.10738323496108</v>
      </c>
    </row>
    <row r="25" spans="1:14" ht="12.75" outlineLevel="1">
      <c r="A25" s="1">
        <v>201311</v>
      </c>
      <c r="B25" s="2">
        <v>41.5</v>
      </c>
      <c r="C25" s="2">
        <v>2870.8900000000003</v>
      </c>
      <c r="E25" s="3">
        <f t="shared" si="2"/>
        <v>0.7469879518072172</v>
      </c>
      <c r="G25" s="23">
        <f t="shared" si="0"/>
        <v>201311</v>
      </c>
      <c r="H25" s="13">
        <f t="shared" si="1"/>
        <v>41.5</v>
      </c>
      <c r="J25" s="12">
        <f t="shared" si="3"/>
        <v>83.73493975903614</v>
      </c>
      <c r="K25" s="12">
        <f t="shared" si="4"/>
        <v>94.20281124497994</v>
      </c>
      <c r="L25" s="16">
        <f t="shared" si="5"/>
        <v>98.26370377363013</v>
      </c>
      <c r="M25" s="7">
        <f t="shared" si="6"/>
      </c>
      <c r="N25" s="8">
        <f t="shared" si="7"/>
        <v>43.16417966542352</v>
      </c>
    </row>
    <row r="26" spans="1:14" ht="12.75" outlineLevel="1">
      <c r="A26" s="1">
        <v>201312</v>
      </c>
      <c r="B26" s="2">
        <v>40.58</v>
      </c>
      <c r="C26" s="2">
        <v>2923.82</v>
      </c>
      <c r="E26" s="3">
        <f t="shared" si="2"/>
        <v>-2.26712666338098</v>
      </c>
      <c r="G26" s="23">
        <f t="shared" si="0"/>
        <v>201312</v>
      </c>
      <c r="H26" s="13">
        <f t="shared" si="1"/>
        <v>40.58</v>
      </c>
      <c r="J26" s="12">
        <f t="shared" si="3"/>
        <v>90.78363725973385</v>
      </c>
      <c r="K26" s="12">
        <f t="shared" si="4"/>
        <v>97.10653852472483</v>
      </c>
      <c r="L26" s="16">
        <f t="shared" si="5"/>
        <v>94.91464059535059</v>
      </c>
      <c r="M26" s="7">
        <f t="shared" si="6"/>
      </c>
      <c r="N26" s="8">
        <f t="shared" si="7"/>
        <v>24.038583978998002</v>
      </c>
    </row>
    <row r="27" spans="1:14" ht="12.75" outlineLevel="1">
      <c r="A27" s="1">
        <v>201401</v>
      </c>
      <c r="B27" s="2">
        <v>42.09</v>
      </c>
      <c r="C27" s="2">
        <v>2891.25</v>
      </c>
      <c r="E27" s="3">
        <f t="shared" si="2"/>
        <v>3.587550487051568</v>
      </c>
      <c r="G27" s="23">
        <f t="shared" si="0"/>
        <v>201401</v>
      </c>
      <c r="H27" s="13">
        <f t="shared" si="1"/>
        <v>42.09</v>
      </c>
      <c r="J27" s="12">
        <f t="shared" si="3"/>
        <v>83.32145402708481</v>
      </c>
      <c r="K27" s="12">
        <f t="shared" si="4"/>
        <v>95.01267125999841</v>
      </c>
      <c r="L27" s="16">
        <f t="shared" si="5"/>
        <v>99.22427108309165</v>
      </c>
      <c r="M27" s="7">
        <f t="shared" si="6"/>
      </c>
      <c r="N27" s="8">
        <f t="shared" si="7"/>
        <v>55.75181853909021</v>
      </c>
    </row>
    <row r="28" spans="1:14" ht="12.75" outlineLevel="1">
      <c r="A28" s="1">
        <v>201402</v>
      </c>
      <c r="B28" s="2">
        <v>40.220000000000006</v>
      </c>
      <c r="C28" s="2">
        <v>3096.9100000000003</v>
      </c>
      <c r="E28" s="3">
        <f t="shared" si="2"/>
        <v>-4.6494281452013855</v>
      </c>
      <c r="G28" s="23">
        <f t="shared" si="0"/>
        <v>201402</v>
      </c>
      <c r="H28" s="13">
        <f t="shared" si="1"/>
        <v>40.220000000000006</v>
      </c>
      <c r="J28" s="12">
        <f t="shared" si="3"/>
        <v>92.19293883639978</v>
      </c>
      <c r="K28" s="12">
        <f t="shared" si="4"/>
        <v>100.08080556936847</v>
      </c>
      <c r="L28" s="16">
        <f t="shared" si="5"/>
        <v>89.36282349196958</v>
      </c>
      <c r="M28" s="7">
        <f t="shared" si="6"/>
      </c>
      <c r="N28" s="8">
        <f t="shared" si="7"/>
        <v>22.194542161058745</v>
      </c>
    </row>
    <row r="29" spans="1:14" ht="12.75" outlineLevel="1">
      <c r="A29" s="1">
        <v>201403</v>
      </c>
      <c r="B29" s="2">
        <v>40</v>
      </c>
      <c r="C29" s="2">
        <v>3129.94</v>
      </c>
      <c r="E29" s="3">
        <f t="shared" si="2"/>
        <v>-0.5500000000000149</v>
      </c>
      <c r="G29" s="23">
        <f t="shared" si="0"/>
        <v>201403</v>
      </c>
      <c r="H29" s="13">
        <f t="shared" si="1"/>
        <v>40</v>
      </c>
      <c r="J29" s="12">
        <f t="shared" si="3"/>
        <v>92.65</v>
      </c>
      <c r="K29" s="12">
        <f t="shared" si="4"/>
        <v>101.24375</v>
      </c>
      <c r="L29" s="16">
        <f t="shared" si="5"/>
        <v>88.8182922594121</v>
      </c>
      <c r="M29" s="7">
        <f t="shared" si="6"/>
      </c>
      <c r="N29" s="8">
        <f t="shared" si="7"/>
        <v>20.651046472859946</v>
      </c>
    </row>
    <row r="30" spans="1:14" ht="12.75" outlineLevel="1">
      <c r="A30" s="1">
        <v>201404</v>
      </c>
      <c r="B30" s="2">
        <v>40.74</v>
      </c>
      <c r="C30" s="2">
        <v>3089.8</v>
      </c>
      <c r="E30" s="3">
        <f t="shared" si="2"/>
        <v>1.8163966617574914</v>
      </c>
      <c r="G30" s="23">
        <f t="shared" si="0"/>
        <v>201404</v>
      </c>
      <c r="H30" s="13">
        <f t="shared" si="1"/>
        <v>40.74</v>
      </c>
      <c r="J30" s="12">
        <f t="shared" si="3"/>
        <v>92.41531664212076</v>
      </c>
      <c r="K30" s="12">
        <f t="shared" si="4"/>
        <v>100.03681885125185</v>
      </c>
      <c r="L30" s="16">
        <f t="shared" si="5"/>
        <v>92.26110894963588</v>
      </c>
      <c r="M30" s="7">
        <f t="shared" si="6"/>
      </c>
      <c r="N30" s="8">
        <f t="shared" si="7"/>
        <v>21.308336197382317</v>
      </c>
    </row>
    <row r="31" spans="1:14" ht="12.75" outlineLevel="1">
      <c r="A31" s="1">
        <v>201405</v>
      </c>
      <c r="B31" s="2">
        <v>41.105</v>
      </c>
      <c r="C31" s="2">
        <v>3159.1</v>
      </c>
      <c r="E31" s="3">
        <f t="shared" si="2"/>
        <v>0.8879698333535943</v>
      </c>
      <c r="G31" s="23">
        <f t="shared" si="0"/>
        <v>201405</v>
      </c>
      <c r="H31" s="13">
        <f t="shared" si="1"/>
        <v>41.105</v>
      </c>
      <c r="J31" s="12">
        <f t="shared" si="3"/>
        <v>94.2950979199611</v>
      </c>
      <c r="K31" s="12">
        <f t="shared" si="4"/>
        <v>99.62393058427607</v>
      </c>
      <c r="L31" s="16">
        <f t="shared" si="5"/>
        <v>91.9609065367522</v>
      </c>
      <c r="M31" s="7">
        <f t="shared" si="6"/>
      </c>
      <c r="N31" s="8">
        <f t="shared" si="7"/>
        <v>16.087967894567424</v>
      </c>
    </row>
    <row r="32" spans="1:14" ht="12.75" outlineLevel="1">
      <c r="A32" s="1">
        <v>201406</v>
      </c>
      <c r="B32" s="2">
        <v>37.1</v>
      </c>
      <c r="C32" s="2">
        <v>3127.21</v>
      </c>
      <c r="E32" s="3">
        <f t="shared" si="2"/>
        <v>-10.795148247978425</v>
      </c>
      <c r="G32" s="23">
        <f t="shared" si="0"/>
        <v>201406</v>
      </c>
      <c r="H32" s="13">
        <f t="shared" si="1"/>
        <v>37.1</v>
      </c>
      <c r="J32" s="12">
        <f t="shared" si="3"/>
        <v>106.9811320754717</v>
      </c>
      <c r="K32" s="12">
        <f t="shared" si="4"/>
        <v>109.79672057502248</v>
      </c>
      <c r="L32" s="16">
        <f t="shared" si="5"/>
        <v>85.75039627723153</v>
      </c>
      <c r="M32" s="7">
        <f t="shared" si="6"/>
      </c>
      <c r="N32" s="8">
        <f t="shared" si="7"/>
        <v>-15.257491938597704</v>
      </c>
    </row>
    <row r="33" spans="1:14" ht="12.75" outlineLevel="1">
      <c r="A33" s="1">
        <v>201407</v>
      </c>
      <c r="B33" s="2">
        <v>36.24</v>
      </c>
      <c r="C33" s="2">
        <v>3098.74</v>
      </c>
      <c r="E33" s="3">
        <f t="shared" si="2"/>
        <v>-2.37306843267108</v>
      </c>
      <c r="G33" s="12">
        <f t="shared" si="0"/>
        <v>201407</v>
      </c>
      <c r="H33" s="13">
        <f t="shared" si="1"/>
        <v>36.24</v>
      </c>
      <c r="J33" s="12">
        <f t="shared" si="3"/>
        <v>116.2251655629139</v>
      </c>
      <c r="K33" s="12">
        <f t="shared" si="4"/>
        <v>111.05017476085358</v>
      </c>
      <c r="L33" s="16">
        <f t="shared" si="5"/>
        <v>86.61744791841365</v>
      </c>
      <c r="M33" s="7">
        <f t="shared" si="6"/>
      </c>
      <c r="N33" s="8">
        <f t="shared" si="7"/>
        <v>-35.58630874283964</v>
      </c>
    </row>
    <row r="34" spans="1:14" ht="12.75" outlineLevel="1">
      <c r="A34" s="1">
        <v>201408</v>
      </c>
      <c r="B34" s="2">
        <v>36.3</v>
      </c>
      <c r="C34" s="2">
        <v>3192.72</v>
      </c>
      <c r="E34" s="3">
        <f t="shared" si="2"/>
        <v>0.16528925619833382</v>
      </c>
      <c r="G34" s="12">
        <f t="shared" si="0"/>
        <v>201408</v>
      </c>
      <c r="H34" s="13">
        <f t="shared" si="1"/>
        <v>36.3</v>
      </c>
      <c r="J34" s="12">
        <f t="shared" si="3"/>
        <v>113.33333333333334</v>
      </c>
      <c r="K34" s="12">
        <f t="shared" si="4"/>
        <v>109.75550964187332</v>
      </c>
      <c r="L34" s="16">
        <f t="shared" si="5"/>
        <v>86.29440828636565</v>
      </c>
      <c r="M34" s="7">
        <f t="shared" si="6"/>
      </c>
      <c r="N34" s="8">
        <f t="shared" si="7"/>
        <v>-29.8161685345495</v>
      </c>
    </row>
    <row r="35" spans="1:14" ht="12.75" outlineLevel="1">
      <c r="A35" s="1">
        <v>201409</v>
      </c>
      <c r="B35" s="2">
        <v>34.879999999999995</v>
      </c>
      <c r="C35" s="2">
        <v>3221.4</v>
      </c>
      <c r="E35" s="3">
        <f t="shared" si="2"/>
        <v>-4.071100917431198</v>
      </c>
      <c r="G35" s="12">
        <f t="shared" si="0"/>
        <v>201409</v>
      </c>
      <c r="H35" s="13">
        <f t="shared" si="1"/>
        <v>34.879999999999995</v>
      </c>
      <c r="J35" s="12">
        <f t="shared" si="3"/>
        <v>117.63188073394497</v>
      </c>
      <c r="K35" s="12">
        <f t="shared" si="4"/>
        <v>112.75444380733948</v>
      </c>
      <c r="L35" s="16">
        <f t="shared" si="5"/>
        <v>84.21297906781257</v>
      </c>
      <c r="M35" s="7">
        <f t="shared" si="6"/>
      </c>
      <c r="N35" s="8">
        <f t="shared" si="7"/>
        <v>-37.49959934028326</v>
      </c>
    </row>
    <row r="36" spans="1:14" ht="12.75" outlineLevel="1">
      <c r="A36" s="1">
        <v>201410</v>
      </c>
      <c r="B36" s="2">
        <v>36.349999999999994</v>
      </c>
      <c r="C36" s="2">
        <v>3157.15</v>
      </c>
      <c r="E36" s="3">
        <f t="shared" si="2"/>
        <v>4.044016506189819</v>
      </c>
      <c r="G36" s="12">
        <f t="shared" si="0"/>
        <v>201410</v>
      </c>
      <c r="H36" s="13">
        <f t="shared" si="1"/>
        <v>36.349999999999994</v>
      </c>
      <c r="J36" s="12">
        <f t="shared" si="3"/>
        <v>113.31499312242094</v>
      </c>
      <c r="K36" s="12">
        <f t="shared" si="4"/>
        <v>107.0850527281064</v>
      </c>
      <c r="L36" s="16">
        <f t="shared" si="5"/>
        <v>91.09909703345195</v>
      </c>
      <c r="M36" s="7">
        <f t="shared" si="6"/>
      </c>
      <c r="N36" s="8">
        <f t="shared" si="7"/>
        <v>-27.375528966115642</v>
      </c>
    </row>
    <row r="37" spans="1:14" ht="12.75" outlineLevel="1">
      <c r="A37" s="1">
        <v>201411</v>
      </c>
      <c r="B37" s="2">
        <v>37.4</v>
      </c>
      <c r="C37" s="2">
        <v>3287.9100000000003</v>
      </c>
      <c r="E37" s="3">
        <f t="shared" si="2"/>
        <v>2.8074866310160544</v>
      </c>
      <c r="G37" s="12">
        <f t="shared" si="0"/>
        <v>201411</v>
      </c>
      <c r="H37" s="13">
        <f t="shared" si="1"/>
        <v>37.4</v>
      </c>
      <c r="J37" s="12">
        <f t="shared" si="3"/>
        <v>110.96256684491979</v>
      </c>
      <c r="K37" s="12">
        <f t="shared" si="4"/>
        <v>103.16510695187166</v>
      </c>
      <c r="L37" s="16">
        <f t="shared" si="5"/>
        <v>91.82442980803619</v>
      </c>
      <c r="M37" s="7">
        <f t="shared" si="6"/>
      </c>
      <c r="N37" s="8">
        <f t="shared" si="7"/>
        <v>-22.488759782268886</v>
      </c>
    </row>
    <row r="38" spans="1:14" ht="12.75" outlineLevel="1">
      <c r="A38" s="1">
        <v>201412</v>
      </c>
      <c r="B38" s="2">
        <v>38.47</v>
      </c>
      <c r="C38" s="2">
        <v>3285.26</v>
      </c>
      <c r="E38" s="3">
        <f t="shared" si="2"/>
        <v>2.7813880946191847</v>
      </c>
      <c r="G38" s="12">
        <f t="shared" si="0"/>
        <v>201412</v>
      </c>
      <c r="H38" s="13">
        <f t="shared" si="1"/>
        <v>38.47</v>
      </c>
      <c r="J38" s="12">
        <f t="shared" si="3"/>
        <v>105.484793345464</v>
      </c>
      <c r="K38" s="12">
        <f t="shared" si="4"/>
        <v>99.83861883718914</v>
      </c>
      <c r="L38" s="16">
        <f t="shared" si="5"/>
        <v>95.87873684393158</v>
      </c>
      <c r="M38" s="7">
        <f t="shared" si="6"/>
      </c>
      <c r="N38" s="8">
        <f t="shared" si="7"/>
        <v>-12.217705534540404</v>
      </c>
    </row>
    <row r="39" spans="1:14" ht="12.75" outlineLevel="1">
      <c r="A39" s="1">
        <v>201501</v>
      </c>
      <c r="B39" s="2">
        <v>40.87</v>
      </c>
      <c r="C39" s="2">
        <v>3530.3100000000004</v>
      </c>
      <c r="E39" s="3">
        <f t="shared" si="2"/>
        <v>5.872277954489843</v>
      </c>
      <c r="G39" s="12">
        <f t="shared" si="0"/>
        <v>201501</v>
      </c>
      <c r="H39" s="13">
        <f t="shared" si="1"/>
        <v>40.87</v>
      </c>
      <c r="J39" s="12">
        <f t="shared" si="3"/>
        <v>102.98507462686568</v>
      </c>
      <c r="K39" s="12">
        <f t="shared" si="4"/>
        <v>93.72706141424028</v>
      </c>
      <c r="L39" s="16">
        <f t="shared" si="5"/>
        <v>96.65085673777277</v>
      </c>
      <c r="M39" s="7">
        <f t="shared" si="6"/>
      </c>
      <c r="N39" s="8">
        <f t="shared" si="7"/>
        <v>-7.408554573244992</v>
      </c>
    </row>
    <row r="40" spans="1:14" ht="12.75" outlineLevel="1">
      <c r="A40" s="1">
        <v>201502</v>
      </c>
      <c r="B40" s="2">
        <v>41.83</v>
      </c>
      <c r="C40" s="2">
        <v>3714.44</v>
      </c>
      <c r="E40" s="3">
        <f t="shared" si="2"/>
        <v>2.295003585943105</v>
      </c>
      <c r="G40" s="12">
        <f t="shared" si="0"/>
        <v>201502</v>
      </c>
      <c r="H40" s="13">
        <f t="shared" si="1"/>
        <v>41.83</v>
      </c>
      <c r="J40" s="12">
        <f t="shared" si="3"/>
        <v>96.1510877360746</v>
      </c>
      <c r="K40" s="12">
        <f t="shared" si="4"/>
        <v>91.89676468244483</v>
      </c>
      <c r="L40" s="16">
        <f t="shared" si="5"/>
        <v>95.19688749505369</v>
      </c>
      <c r="M40" s="7">
        <f t="shared" si="6"/>
      </c>
      <c r="N40" s="8">
        <f t="shared" si="7"/>
        <v>5.439831768533567</v>
      </c>
    </row>
    <row r="41" spans="1:14" ht="12.75" outlineLevel="1">
      <c r="A41" s="1">
        <v>201503</v>
      </c>
      <c r="B41" s="2">
        <v>40.54</v>
      </c>
      <c r="C41" s="2">
        <v>3725.82</v>
      </c>
      <c r="E41" s="3">
        <f t="shared" si="2"/>
        <v>-3.182042427232361</v>
      </c>
      <c r="G41" s="12">
        <f t="shared" si="0"/>
        <v>201503</v>
      </c>
      <c r="H41" s="13">
        <f t="shared" si="1"/>
        <v>40.54</v>
      </c>
      <c r="J41" s="12">
        <f t="shared" si="3"/>
        <v>98.6679822397632</v>
      </c>
      <c r="K41" s="12">
        <f t="shared" si="4"/>
        <v>94.93196020391385</v>
      </c>
      <c r="L41" s="16">
        <f t="shared" si="5"/>
        <v>93.27567526601914</v>
      </c>
      <c r="M41" s="7">
        <f t="shared" si="6"/>
      </c>
      <c r="N41" s="8">
        <f t="shared" si="7"/>
        <v>0.45812721761588954</v>
      </c>
    </row>
    <row r="42" spans="1:14" ht="12.75" outlineLevel="1">
      <c r="A42" s="1">
        <v>201504</v>
      </c>
      <c r="B42" s="2">
        <v>42.190000000000005</v>
      </c>
      <c r="C42" s="2">
        <v>3674.18</v>
      </c>
      <c r="E42" s="3">
        <f t="shared" si="2"/>
        <v>3.9108793552974768</v>
      </c>
      <c r="G42" s="12">
        <f t="shared" si="0"/>
        <v>201504</v>
      </c>
      <c r="H42" s="13">
        <f t="shared" si="1"/>
        <v>42.190000000000005</v>
      </c>
      <c r="J42" s="12">
        <f t="shared" si="3"/>
        <v>96.56316662716283</v>
      </c>
      <c r="K42" s="12">
        <f t="shared" si="4"/>
        <v>91.50568855178952</v>
      </c>
      <c r="L42" s="16">
        <f t="shared" si="5"/>
        <v>99.57673944088593</v>
      </c>
      <c r="M42" s="7" t="str">
        <f t="shared" si="6"/>
        <v>*</v>
      </c>
      <c r="N42" s="8">
        <f t="shared" si="7"/>
        <v>4.213079559792012</v>
      </c>
    </row>
    <row r="43" spans="1:14" ht="12.75" outlineLevel="1">
      <c r="A43" s="1">
        <v>201505</v>
      </c>
      <c r="B43" s="2">
        <v>40.96</v>
      </c>
      <c r="C43" s="2">
        <v>3708.66</v>
      </c>
      <c r="E43" s="3">
        <f t="shared" si="2"/>
        <v>-3.0029296875000098</v>
      </c>
      <c r="G43" s="12">
        <f t="shared" si="0"/>
        <v>201505</v>
      </c>
      <c r="H43" s="13">
        <f t="shared" si="1"/>
        <v>40.96</v>
      </c>
      <c r="J43" s="12">
        <f t="shared" si="3"/>
        <v>100.35400390624999</v>
      </c>
      <c r="K43" s="12">
        <f t="shared" si="4"/>
        <v>94.22403971354166</v>
      </c>
      <c r="L43" s="16">
        <f t="shared" si="5"/>
        <v>97.11544614283501</v>
      </c>
      <c r="M43" s="7">
        <f t="shared" si="6"/>
      </c>
      <c r="N43" s="8">
        <f t="shared" si="7"/>
        <v>-2.734820561072406</v>
      </c>
    </row>
    <row r="44" spans="1:14" ht="12.75" outlineLevel="1">
      <c r="A44" s="1">
        <v>201506</v>
      </c>
      <c r="B44" s="2">
        <v>40.17</v>
      </c>
      <c r="C44" s="2">
        <v>3574.7</v>
      </c>
      <c r="E44" s="3">
        <f t="shared" si="2"/>
        <v>-1.9666417724670129</v>
      </c>
      <c r="G44" s="12">
        <f t="shared" si="0"/>
        <v>201506</v>
      </c>
      <c r="H44" s="13">
        <f t="shared" si="1"/>
        <v>40.17</v>
      </c>
      <c r="J44" s="12">
        <f t="shared" si="3"/>
        <v>92.35748070699528</v>
      </c>
      <c r="K44" s="12">
        <f t="shared" si="4"/>
        <v>96.71396564600448</v>
      </c>
      <c r="L44" s="16">
        <f t="shared" si="5"/>
        <v>99.23947017684951</v>
      </c>
      <c r="M44" s="7">
        <f t="shared" si="6"/>
      </c>
      <c r="N44" s="8">
        <f t="shared" si="7"/>
        <v>17.796710021258132</v>
      </c>
    </row>
    <row r="45" spans="1:14" ht="12.75" outlineLevel="1">
      <c r="A45" s="1">
        <v>201507</v>
      </c>
      <c r="B45" s="2">
        <v>44.190000000000005</v>
      </c>
      <c r="C45" s="2">
        <v>3762.64</v>
      </c>
      <c r="E45" s="3">
        <f t="shared" si="2"/>
        <v>9.097080787508492</v>
      </c>
      <c r="G45" s="12">
        <f t="shared" si="0"/>
        <v>201507</v>
      </c>
      <c r="H45" s="13">
        <f t="shared" si="1"/>
        <v>44.190000000000005</v>
      </c>
      <c r="J45" s="12">
        <f t="shared" si="3"/>
        <v>82.00950441276306</v>
      </c>
      <c r="K45" s="12">
        <f t="shared" si="4"/>
        <v>89.41502602398731</v>
      </c>
      <c r="L45" s="16">
        <f t="shared" si="5"/>
        <v>103.62327746106608</v>
      </c>
      <c r="M45" s="7" t="str">
        <f t="shared" si="6"/>
        <v>*</v>
      </c>
      <c r="N45" s="8">
        <f t="shared" si="7"/>
        <v>38.61810851209038</v>
      </c>
    </row>
    <row r="46" spans="1:14" ht="12.75" outlineLevel="1">
      <c r="A46" s="1">
        <v>201508</v>
      </c>
      <c r="B46" s="2">
        <v>43.505</v>
      </c>
      <c r="C46" s="2">
        <v>3463.12</v>
      </c>
      <c r="E46" s="3">
        <f t="shared" si="2"/>
        <v>-1.5745316630272435</v>
      </c>
      <c r="G46" s="12">
        <f t="shared" si="0"/>
        <v>201508</v>
      </c>
      <c r="H46" s="13">
        <f t="shared" si="1"/>
        <v>43.505</v>
      </c>
      <c r="J46" s="12">
        <f t="shared" si="3"/>
        <v>83.4386852085967</v>
      </c>
      <c r="K46" s="12">
        <f t="shared" si="4"/>
        <v>92.20300348618933</v>
      </c>
      <c r="L46" s="16">
        <f t="shared" si="5"/>
        <v>109.88689510640869</v>
      </c>
      <c r="M46" s="7" t="str">
        <f t="shared" si="6"/>
        <v>*</v>
      </c>
      <c r="N46" s="8">
        <f t="shared" si="7"/>
        <v>34.31483454590958</v>
      </c>
    </row>
    <row r="47" spans="1:14" ht="12.75" outlineLevel="1">
      <c r="A47" s="1">
        <v>201509</v>
      </c>
      <c r="B47" s="2">
        <v>41.64</v>
      </c>
      <c r="C47" s="2">
        <v>3296.76</v>
      </c>
      <c r="E47" s="3">
        <f t="shared" si="2"/>
        <v>-4.478866474543713</v>
      </c>
      <c r="G47" s="12">
        <f t="shared" si="0"/>
        <v>201509</v>
      </c>
      <c r="H47" s="13">
        <f t="shared" si="1"/>
        <v>41.64</v>
      </c>
      <c r="J47" s="12">
        <f t="shared" si="3"/>
        <v>83.76560999039384</v>
      </c>
      <c r="K47" s="12">
        <f t="shared" si="4"/>
        <v>97.68551873198848</v>
      </c>
      <c r="L47" s="16">
        <f t="shared" si="5"/>
        <v>109.14845469128188</v>
      </c>
      <c r="M47" s="7">
        <f t="shared" si="6"/>
      </c>
      <c r="N47" s="8">
        <f t="shared" si="7"/>
        <v>33.08686097898114</v>
      </c>
    </row>
    <row r="48" spans="1:14" ht="12.75" outlineLevel="1">
      <c r="A48" s="1">
        <v>201510</v>
      </c>
      <c r="B48" s="2">
        <v>45.035</v>
      </c>
      <c r="C48" s="2">
        <v>3600.2</v>
      </c>
      <c r="E48" s="3">
        <f t="shared" si="2"/>
        <v>7.5385811035860915</v>
      </c>
      <c r="G48" s="12">
        <f t="shared" si="0"/>
        <v>201510</v>
      </c>
      <c r="H48" s="13">
        <f t="shared" si="1"/>
        <v>45.035</v>
      </c>
      <c r="J48" s="12">
        <f t="shared" si="3"/>
        <v>80.7149994448762</v>
      </c>
      <c r="K48" s="12">
        <f t="shared" si="4"/>
        <v>91.92850005551239</v>
      </c>
      <c r="L48" s="16">
        <f t="shared" si="5"/>
        <v>107.32382822532404</v>
      </c>
      <c r="M48" s="7" t="str">
        <f t="shared" si="6"/>
        <v>*</v>
      </c>
      <c r="N48" s="8">
        <f t="shared" si="7"/>
        <v>37.26890422257373</v>
      </c>
    </row>
    <row r="49" spans="1:14" ht="12.75" outlineLevel="1">
      <c r="A49" s="1">
        <v>201511</v>
      </c>
      <c r="B49" s="2">
        <v>46.9</v>
      </c>
      <c r="C49" s="2">
        <v>3760.8900000000003</v>
      </c>
      <c r="E49" s="3">
        <f t="shared" si="2"/>
        <v>3.9765458422174884</v>
      </c>
      <c r="G49" s="12">
        <f t="shared" si="0"/>
        <v>201511</v>
      </c>
      <c r="H49" s="13">
        <f t="shared" si="1"/>
        <v>46.9</v>
      </c>
      <c r="J49" s="12">
        <f t="shared" si="3"/>
        <v>79.74413646055437</v>
      </c>
      <c r="K49" s="12">
        <f t="shared" si="4"/>
        <v>89.96090973702913</v>
      </c>
      <c r="L49" s="16">
        <f t="shared" si="5"/>
        <v>106.15027470003919</v>
      </c>
      <c r="M49" s="7" t="str">
        <f t="shared" si="6"/>
        <v>*</v>
      </c>
      <c r="N49" s="8">
        <f t="shared" si="7"/>
        <v>39.09500277456569</v>
      </c>
    </row>
    <row r="50" spans="1:14" ht="12.75" outlineLevel="1">
      <c r="A50" s="1">
        <v>201512</v>
      </c>
      <c r="B50" s="2">
        <v>47.46</v>
      </c>
      <c r="C50" s="2">
        <v>3700.3</v>
      </c>
      <c r="E50" s="3">
        <f t="shared" si="2"/>
        <v>1.1799410029498574</v>
      </c>
      <c r="G50" s="12">
        <f t="shared" si="0"/>
        <v>201512</v>
      </c>
      <c r="H50" s="13">
        <f t="shared" si="1"/>
        <v>47.46</v>
      </c>
      <c r="J50" s="12">
        <f t="shared" si="3"/>
        <v>81.05773282764433</v>
      </c>
      <c r="K50" s="12">
        <f t="shared" si="4"/>
        <v>90.47794634077819</v>
      </c>
      <c r="L50" s="16">
        <f t="shared" si="5"/>
        <v>108.30495574090627</v>
      </c>
      <c r="M50" s="7" t="str">
        <f t="shared" si="6"/>
        <v>*</v>
      </c>
      <c r="N50" s="8">
        <f t="shared" si="7"/>
        <v>36.22171799698668</v>
      </c>
    </row>
    <row r="51" spans="1:14" ht="12.75" outlineLevel="1">
      <c r="A51" s="1">
        <v>201601</v>
      </c>
      <c r="B51" s="2">
        <v>49.190000000000005</v>
      </c>
      <c r="C51" s="2">
        <v>3486.22</v>
      </c>
      <c r="E51" s="3">
        <f t="shared" si="2"/>
        <v>3.516974994917674</v>
      </c>
      <c r="G51" s="12">
        <f t="shared" si="0"/>
        <v>201601</v>
      </c>
      <c r="H51" s="13">
        <f t="shared" si="1"/>
        <v>49.190000000000005</v>
      </c>
      <c r="J51" s="12">
        <f t="shared" si="3"/>
        <v>83.08599308802602</v>
      </c>
      <c r="K51" s="12">
        <f t="shared" si="4"/>
        <v>88.70536016805582</v>
      </c>
      <c r="L51" s="16">
        <f t="shared" si="5"/>
        <v>117.13402295085255</v>
      </c>
      <c r="M51" s="7" t="str">
        <f t="shared" si="6"/>
        <v>*</v>
      </c>
      <c r="N51" s="8">
        <f t="shared" si="7"/>
        <v>32.99046835594385</v>
      </c>
    </row>
    <row r="52" spans="1:14" ht="12.75" outlineLevel="1">
      <c r="A52" s="1">
        <v>201602</v>
      </c>
      <c r="B52" s="2">
        <v>49.46</v>
      </c>
      <c r="C52" s="2">
        <v>3371.82</v>
      </c>
      <c r="E52" s="3">
        <f t="shared" si="2"/>
        <v>0.5458956732713223</v>
      </c>
      <c r="G52" s="12">
        <f t="shared" si="0"/>
        <v>201602</v>
      </c>
      <c r="H52" s="13">
        <f t="shared" si="1"/>
        <v>49.46</v>
      </c>
      <c r="J52" s="12">
        <f t="shared" si="3"/>
        <v>84.57339264051758</v>
      </c>
      <c r="K52" s="12">
        <f t="shared" si="4"/>
        <v>89.50667205822887</v>
      </c>
      <c r="L52" s="16">
        <f t="shared" si="5"/>
        <v>119.07790673505346</v>
      </c>
      <c r="M52" s="7" t="str">
        <f t="shared" si="6"/>
        <v>*</v>
      </c>
      <c r="N52" s="8">
        <f t="shared" si="7"/>
        <v>29.66945479198851</v>
      </c>
    </row>
    <row r="53" spans="1:14" ht="12.75" outlineLevel="1">
      <c r="A53" s="1">
        <v>201603</v>
      </c>
      <c r="B53" s="2">
        <v>51.2</v>
      </c>
      <c r="C53" s="2">
        <v>3373.04</v>
      </c>
      <c r="E53" s="3">
        <f t="shared" si="2"/>
        <v>3.3984375000000036</v>
      </c>
      <c r="G53" s="12">
        <f t="shared" si="0"/>
        <v>201603</v>
      </c>
      <c r="H53" s="13">
        <f t="shared" si="1"/>
        <v>51.2</v>
      </c>
      <c r="J53" s="12">
        <f t="shared" si="3"/>
        <v>79.1796875</v>
      </c>
      <c r="K53" s="12">
        <f t="shared" si="4"/>
        <v>88.19986979166666</v>
      </c>
      <c r="L53" s="16">
        <f t="shared" si="5"/>
        <v>119.81032828258151</v>
      </c>
      <c r="M53" s="7" t="str">
        <f t="shared" si="6"/>
        <v>*</v>
      </c>
      <c r="N53" s="8">
        <f t="shared" si="7"/>
        <v>44.294003823317595</v>
      </c>
    </row>
    <row r="54" spans="1:14" ht="12.75" outlineLevel="1">
      <c r="A54" s="1">
        <v>201604</v>
      </c>
      <c r="B54" s="2">
        <v>50.28</v>
      </c>
      <c r="C54" s="2">
        <v>3409.3700000000003</v>
      </c>
      <c r="E54" s="3">
        <f t="shared" si="2"/>
        <v>-1.8297533810660336</v>
      </c>
      <c r="G54" s="12">
        <f t="shared" si="0"/>
        <v>201604</v>
      </c>
      <c r="H54" s="13">
        <f t="shared" si="1"/>
        <v>50.28</v>
      </c>
      <c r="J54" s="12">
        <f t="shared" si="3"/>
        <v>83.91010342084328</v>
      </c>
      <c r="K54" s="12">
        <f t="shared" si="4"/>
        <v>91.15453460620523</v>
      </c>
      <c r="L54" s="16">
        <f t="shared" si="5"/>
        <v>113.98144323071743</v>
      </c>
      <c r="M54" s="7" t="str">
        <f t="shared" si="6"/>
        <v>*</v>
      </c>
      <c r="N54" s="8">
        <f t="shared" si="7"/>
        <v>32.26577706979752</v>
      </c>
    </row>
    <row r="55" spans="1:14" ht="12.75" outlineLevel="1">
      <c r="A55" s="1">
        <v>201605</v>
      </c>
      <c r="B55" s="2">
        <v>53.4</v>
      </c>
      <c r="C55" s="2">
        <v>3514.06</v>
      </c>
      <c r="E55" s="3">
        <f t="shared" si="2"/>
        <v>5.842696629213479</v>
      </c>
      <c r="G55" s="12">
        <f t="shared" si="0"/>
        <v>201605</v>
      </c>
      <c r="H55" s="13">
        <f t="shared" si="1"/>
        <v>53.4</v>
      </c>
      <c r="J55" s="12">
        <f t="shared" si="3"/>
        <v>76.70411985018727</v>
      </c>
      <c r="K55" s="12">
        <f t="shared" si="4"/>
        <v>87.76997503121098</v>
      </c>
      <c r="L55" s="16">
        <f t="shared" si="5"/>
        <v>114.324327746659</v>
      </c>
      <c r="M55" s="7" t="str">
        <f t="shared" si="6"/>
        <v>*</v>
      </c>
      <c r="N55" s="8">
        <f t="shared" si="7"/>
        <v>50.385477377681724</v>
      </c>
    </row>
    <row r="56" spans="1:14" ht="12.75" outlineLevel="1">
      <c r="A56" s="1">
        <v>201606</v>
      </c>
      <c r="B56" s="2">
        <v>49.575</v>
      </c>
      <c r="C56" s="2">
        <v>3345.63</v>
      </c>
      <c r="E56" s="3">
        <f t="shared" si="2"/>
        <v>-7.715582450832063</v>
      </c>
      <c r="G56" s="12">
        <f t="shared" si="0"/>
        <v>201606</v>
      </c>
      <c r="H56" s="13">
        <f t="shared" si="1"/>
        <v>49.575</v>
      </c>
      <c r="J56" s="12">
        <f t="shared" si="3"/>
        <v>81.02874432677761</v>
      </c>
      <c r="K56" s="12">
        <f t="shared" si="4"/>
        <v>96.12287779458732</v>
      </c>
      <c r="L56" s="16">
        <f t="shared" si="5"/>
        <v>109.05149093196339</v>
      </c>
      <c r="M56" s="7" t="str">
        <f t="shared" si="6"/>
        <v>*</v>
      </c>
      <c r="N56" s="8">
        <f t="shared" si="7"/>
        <v>32.863171415874604</v>
      </c>
    </row>
    <row r="57" spans="1:14" ht="12.75" outlineLevel="1">
      <c r="A57" s="1">
        <v>201607</v>
      </c>
      <c r="B57" s="2">
        <v>49.89</v>
      </c>
      <c r="C57" s="2">
        <v>3464.84</v>
      </c>
      <c r="E57" s="3">
        <f t="shared" si="2"/>
        <v>0.6313890559230261</v>
      </c>
      <c r="G57" s="12">
        <f t="shared" si="0"/>
        <v>201607</v>
      </c>
      <c r="H57" s="13">
        <f t="shared" si="1"/>
        <v>49.89</v>
      </c>
      <c r="J57" s="12">
        <f t="shared" si="3"/>
        <v>88.57486470234517</v>
      </c>
      <c r="K57" s="12">
        <f t="shared" si="4"/>
        <v>96.46806307209192</v>
      </c>
      <c r="L57" s="16">
        <f t="shared" si="5"/>
        <v>104.18025330789412</v>
      </c>
      <c r="M57" s="7" t="str">
        <f t="shared" si="6"/>
        <v>*</v>
      </c>
      <c r="N57" s="8">
        <f t="shared" si="7"/>
        <v>21.137836163372576</v>
      </c>
    </row>
    <row r="58" spans="1:14" ht="12.75" outlineLevel="1">
      <c r="A58" s="1">
        <v>201608</v>
      </c>
      <c r="B58" s="2">
        <v>49.205000000000005</v>
      </c>
      <c r="C58" s="2">
        <v>3553.3700000000003</v>
      </c>
      <c r="E58" s="3">
        <f t="shared" si="2"/>
        <v>-1.3921349456355963</v>
      </c>
      <c r="G58" s="12">
        <f t="shared" si="0"/>
        <v>201608</v>
      </c>
      <c r="H58" s="13">
        <f t="shared" si="1"/>
        <v>49.205000000000005</v>
      </c>
      <c r="J58" s="12">
        <f t="shared" si="3"/>
        <v>88.41581140128035</v>
      </c>
      <c r="K58" s="12">
        <f t="shared" si="4"/>
        <v>98.77637773938963</v>
      </c>
      <c r="L58" s="16">
        <f t="shared" si="5"/>
        <v>99.42500080212862</v>
      </c>
      <c r="M58" s="7">
        <f t="shared" si="6"/>
      </c>
      <c r="N58" s="8">
        <f t="shared" si="7"/>
        <v>21.532870829838185</v>
      </c>
    </row>
    <row r="59" spans="1:14" ht="12.75" outlineLevel="1">
      <c r="A59" s="1">
        <v>201609</v>
      </c>
      <c r="B59" s="2">
        <v>49.36</v>
      </c>
      <c r="C59" s="2">
        <v>3555.92</v>
      </c>
      <c r="E59" s="3">
        <f t="shared" si="2"/>
        <v>0.3140194489465033</v>
      </c>
      <c r="G59" s="12">
        <f t="shared" si="0"/>
        <v>201609</v>
      </c>
      <c r="H59" s="13">
        <f t="shared" si="1"/>
        <v>49.36</v>
      </c>
      <c r="J59" s="12">
        <f t="shared" si="3"/>
        <v>84.35980551053484</v>
      </c>
      <c r="K59" s="12">
        <f t="shared" si="4"/>
        <v>99.76955024311184</v>
      </c>
      <c r="L59" s="16">
        <f t="shared" si="5"/>
        <v>98.97341572441867</v>
      </c>
      <c r="M59" s="7">
        <f t="shared" si="6"/>
      </c>
      <c r="N59" s="8">
        <f t="shared" si="7"/>
        <v>33.31478620969548</v>
      </c>
    </row>
    <row r="60" spans="1:14" ht="12.75" outlineLevel="1">
      <c r="A60" s="1">
        <v>201610</v>
      </c>
      <c r="B60" s="2">
        <v>48.965</v>
      </c>
      <c r="C60" s="2">
        <v>3540.56</v>
      </c>
      <c r="E60" s="3">
        <f t="shared" si="2"/>
        <v>-0.8066986623098049</v>
      </c>
      <c r="G60" s="12">
        <f t="shared" si="0"/>
        <v>201610</v>
      </c>
      <c r="H60" s="13">
        <f t="shared" si="1"/>
        <v>48.965</v>
      </c>
      <c r="J60" s="12">
        <f t="shared" si="3"/>
        <v>91.97385887879096</v>
      </c>
      <c r="K60" s="12">
        <f t="shared" si="4"/>
        <v>101.24323496374961</v>
      </c>
      <c r="L60" s="16">
        <f t="shared" si="5"/>
        <v>97.81724679483875</v>
      </c>
      <c r="M60" s="7">
        <f t="shared" si="6"/>
      </c>
      <c r="N60" s="8">
        <f t="shared" si="7"/>
        <v>18.1161969137132</v>
      </c>
    </row>
    <row r="61" spans="1:14" ht="12.75" outlineLevel="1">
      <c r="A61" s="1">
        <v>201611</v>
      </c>
      <c r="B61" s="2">
        <v>47.685</v>
      </c>
      <c r="C61" s="2">
        <v>3478.63</v>
      </c>
      <c r="E61" s="3">
        <f t="shared" si="2"/>
        <v>-2.684282269057358</v>
      </c>
      <c r="G61" s="12">
        <f t="shared" si="0"/>
        <v>201611</v>
      </c>
      <c r="H61" s="13">
        <f t="shared" si="1"/>
        <v>47.685</v>
      </c>
      <c r="J61" s="12">
        <f t="shared" si="3"/>
        <v>98.35378001467966</v>
      </c>
      <c r="K61" s="12">
        <f t="shared" si="4"/>
        <v>104.09807416727834</v>
      </c>
      <c r="L61" s="16">
        <f t="shared" si="5"/>
        <v>96.17878032023846</v>
      </c>
      <c r="M61" s="7">
        <f t="shared" si="6"/>
      </c>
      <c r="N61" s="8">
        <f t="shared" si="7"/>
        <v>2.400244746293298</v>
      </c>
    </row>
    <row r="62" spans="1:14" ht="12.75" outlineLevel="1">
      <c r="A62" s="1">
        <v>201612</v>
      </c>
      <c r="B62" s="2">
        <v>47.005</v>
      </c>
      <c r="C62" s="2">
        <v>3606.36</v>
      </c>
      <c r="E62" s="3">
        <f t="shared" si="2"/>
        <v>-1.4466546112115726</v>
      </c>
      <c r="G62" s="12">
        <f t="shared" si="0"/>
        <v>201612</v>
      </c>
      <c r="H62" s="13">
        <f t="shared" si="1"/>
        <v>47.005</v>
      </c>
      <c r="J62" s="12">
        <f t="shared" si="3"/>
        <v>100.96798212956068</v>
      </c>
      <c r="K62" s="12">
        <f t="shared" si="4"/>
        <v>105.5233485799383</v>
      </c>
      <c r="L62" s="16">
        <f t="shared" si="5"/>
        <v>91.31356375421497</v>
      </c>
      <c r="M62" s="7">
        <f t="shared" si="6"/>
      </c>
      <c r="N62" s="8">
        <f t="shared" si="7"/>
        <v>-3.890295064185577</v>
      </c>
    </row>
    <row r="63" spans="1:14" ht="12.75" outlineLevel="1">
      <c r="A63" s="1">
        <v>201701</v>
      </c>
      <c r="B63" s="2">
        <v>45.28</v>
      </c>
      <c r="C63" s="2">
        <v>3542.27</v>
      </c>
      <c r="E63" s="3">
        <f t="shared" si="2"/>
        <v>-3.8096289752650208</v>
      </c>
      <c r="G63" s="12">
        <f t="shared" si="0"/>
        <v>201701</v>
      </c>
      <c r="H63" s="13">
        <f t="shared" si="1"/>
        <v>45.28</v>
      </c>
      <c r="J63" s="12">
        <f t="shared" si="3"/>
        <v>108.63515901060072</v>
      </c>
      <c r="K63" s="12">
        <f t="shared" si="4"/>
        <v>108.82380005889281</v>
      </c>
      <c r="L63" s="16">
        <f t="shared" si="5"/>
        <v>90.26736031617403</v>
      </c>
      <c r="M63" s="7">
        <f t="shared" si="6"/>
      </c>
      <c r="N63" s="8">
        <f t="shared" si="7"/>
        <v>-21.77797274997281</v>
      </c>
    </row>
    <row r="64" spans="1:14" ht="12.75" outlineLevel="1">
      <c r="A64" s="1">
        <v>201702</v>
      </c>
      <c r="B64" s="2">
        <v>44.27</v>
      </c>
      <c r="C64" s="2">
        <v>3584.13</v>
      </c>
      <c r="E64" s="3">
        <f t="shared" si="2"/>
        <v>-2.281454709735708</v>
      </c>
      <c r="G64" s="12">
        <f t="shared" si="0"/>
        <v>201702</v>
      </c>
      <c r="H64" s="13">
        <f t="shared" si="1"/>
        <v>44.27</v>
      </c>
      <c r="J64" s="12">
        <f t="shared" si="3"/>
        <v>111.72351479557261</v>
      </c>
      <c r="K64" s="12">
        <f t="shared" si="4"/>
        <v>110.32960620435207</v>
      </c>
      <c r="L64" s="16">
        <f t="shared" si="5"/>
        <v>88.44291909942241</v>
      </c>
      <c r="M64" s="7">
        <f t="shared" si="6"/>
      </c>
      <c r="N64" s="8">
        <f t="shared" si="7"/>
        <v>-28.653501522673267</v>
      </c>
    </row>
    <row r="65" spans="1:14" ht="12.75" outlineLevel="1">
      <c r="A65" s="1">
        <v>201703</v>
      </c>
      <c r="B65" s="2">
        <v>46.02</v>
      </c>
      <c r="C65" s="2">
        <v>3817.02</v>
      </c>
      <c r="E65" s="3">
        <f t="shared" si="2"/>
        <v>3.8026944806605822</v>
      </c>
      <c r="G65" s="12">
        <f t="shared" si="0"/>
        <v>201703</v>
      </c>
      <c r="H65" s="13">
        <f t="shared" si="1"/>
        <v>46.02</v>
      </c>
      <c r="J65" s="12">
        <f t="shared" si="3"/>
        <v>111.25597566275532</v>
      </c>
      <c r="K65" s="12">
        <f t="shared" si="4"/>
        <v>105.19611038678835</v>
      </c>
      <c r="L65" s="16">
        <f t="shared" si="5"/>
        <v>88.02074243440391</v>
      </c>
      <c r="M65" s="7">
        <f t="shared" si="6"/>
      </c>
      <c r="N65" s="8">
        <f t="shared" si="7"/>
        <v>-27.282894786383537</v>
      </c>
    </row>
    <row r="66" spans="1:14" ht="12.75" outlineLevel="1">
      <c r="A66" s="1">
        <v>201704</v>
      </c>
      <c r="B66" s="2">
        <v>47.145</v>
      </c>
      <c r="C66" s="2">
        <v>3875.53</v>
      </c>
      <c r="E66" s="3">
        <f t="shared" si="2"/>
        <v>2.386255170219535</v>
      </c>
      <c r="G66" s="12">
        <f t="shared" si="0"/>
        <v>201704</v>
      </c>
      <c r="H66" s="13">
        <f t="shared" si="1"/>
        <v>47.145</v>
      </c>
      <c r="J66" s="12">
        <f t="shared" si="3"/>
        <v>106.64969774101176</v>
      </c>
      <c r="K66" s="12">
        <f t="shared" si="4"/>
        <v>102.13172128539611</v>
      </c>
      <c r="L66" s="16">
        <f t="shared" si="5"/>
        <v>90.27443117490975</v>
      </c>
      <c r="M66" s="7">
        <f t="shared" si="6"/>
      </c>
      <c r="N66" s="8">
        <f t="shared" si="7"/>
        <v>-16.625605466596877</v>
      </c>
    </row>
    <row r="67" spans="1:14" ht="12.75" outlineLevel="1">
      <c r="A67" s="1">
        <v>201705</v>
      </c>
      <c r="B67" s="2">
        <v>49.255</v>
      </c>
      <c r="C67" s="2">
        <v>3888.32</v>
      </c>
      <c r="E67" s="3">
        <f t="shared" si="2"/>
        <v>4.283829052888031</v>
      </c>
      <c r="G67" s="12">
        <f aca="true" t="shared" si="8" ref="G67:G98">A67</f>
        <v>201705</v>
      </c>
      <c r="H67" s="13">
        <f aca="true" t="shared" si="9" ref="H67:H98">$B67</f>
        <v>49.255</v>
      </c>
      <c r="J67" s="12">
        <f t="shared" si="3"/>
        <v>108.41538930057861</v>
      </c>
      <c r="K67" s="12">
        <f t="shared" si="4"/>
        <v>97.0552904950428</v>
      </c>
      <c r="L67" s="16">
        <f t="shared" si="5"/>
        <v>95.51015701528458</v>
      </c>
      <c r="M67" s="7">
        <f t="shared" si="6"/>
      </c>
      <c r="N67" s="8">
        <f t="shared" si="7"/>
        <v>-21.655882177284457</v>
      </c>
    </row>
    <row r="68" spans="1:14" ht="12.75" outlineLevel="1">
      <c r="A68" s="1">
        <v>201706</v>
      </c>
      <c r="B68" s="2">
        <v>46.12500000000001</v>
      </c>
      <c r="C68" s="2">
        <v>3793.62</v>
      </c>
      <c r="E68" s="3">
        <f aca="true" t="shared" si="10" ref="E68:E98">100*($B68-$B67)/$B68</f>
        <v>-6.78590785907858</v>
      </c>
      <c r="G68" s="12">
        <f t="shared" si="8"/>
        <v>201706</v>
      </c>
      <c r="H68" s="13">
        <f t="shared" si="9"/>
        <v>46.12500000000001</v>
      </c>
      <c r="J68" s="12">
        <f t="shared" si="3"/>
        <v>107.47967479674796</v>
      </c>
      <c r="K68" s="12">
        <f t="shared" si="4"/>
        <v>103.01806684733509</v>
      </c>
      <c r="L68" s="16">
        <f t="shared" si="5"/>
        <v>93.1834173282312</v>
      </c>
      <c r="M68" s="7">
        <f t="shared" si="6"/>
      </c>
      <c r="N68" s="8">
        <f t="shared" si="7"/>
        <v>-20.37686814177102</v>
      </c>
    </row>
    <row r="69" spans="1:14" ht="12.75" outlineLevel="1">
      <c r="A69" s="1">
        <v>201707</v>
      </c>
      <c r="B69" s="2">
        <v>47.38</v>
      </c>
      <c r="C69" s="2">
        <v>3942.46</v>
      </c>
      <c r="E69" s="3">
        <f t="shared" si="10"/>
        <v>2.64879696074292</v>
      </c>
      <c r="G69" s="12">
        <f t="shared" si="8"/>
        <v>201707</v>
      </c>
      <c r="H69" s="13">
        <f t="shared" si="9"/>
        <v>47.38</v>
      </c>
      <c r="J69" s="12">
        <f t="shared" si="3"/>
        <v>105.29759392148586</v>
      </c>
      <c r="K69" s="12">
        <f t="shared" si="4"/>
        <v>99.84786126354297</v>
      </c>
      <c r="L69" s="16">
        <f t="shared" si="5"/>
        <v>93.52346959251285</v>
      </c>
      <c r="M69" s="7">
        <f t="shared" si="6"/>
      </c>
      <c r="N69" s="8">
        <f t="shared" si="7"/>
        <v>-14.530720050052784</v>
      </c>
    </row>
    <row r="70" spans="1:14" ht="12.75" outlineLevel="1">
      <c r="A70" s="1">
        <v>201708</v>
      </c>
      <c r="B70" s="2">
        <v>46.675</v>
      </c>
      <c r="C70" s="2">
        <v>3887.55</v>
      </c>
      <c r="E70" s="3">
        <f t="shared" si="10"/>
        <v>-1.5104445634708203</v>
      </c>
      <c r="G70" s="12">
        <f t="shared" si="8"/>
        <v>201708</v>
      </c>
      <c r="H70" s="13">
        <f t="shared" si="9"/>
        <v>46.675</v>
      </c>
      <c r="J70" s="12">
        <f t="shared" si="3"/>
        <v>105.42046063203001</v>
      </c>
      <c r="K70" s="12">
        <f t="shared" si="4"/>
        <v>100.90430280307088</v>
      </c>
      <c r="L70" s="16">
        <f t="shared" si="5"/>
        <v>94.56137933410163</v>
      </c>
      <c r="M70" s="7">
        <f t="shared" si="6"/>
      </c>
      <c r="N70" s="8">
        <f t="shared" si="7"/>
        <v>-14.814565649066907</v>
      </c>
    </row>
    <row r="71" spans="1:14" ht="12.75" outlineLevel="1">
      <c r="A71" s="1">
        <v>201709</v>
      </c>
      <c r="B71" s="2">
        <v>43.335</v>
      </c>
      <c r="C71" s="2">
        <v>4017.75</v>
      </c>
      <c r="E71" s="3">
        <f t="shared" si="10"/>
        <v>-7.7073958693896305</v>
      </c>
      <c r="G71" s="12">
        <f t="shared" si="8"/>
        <v>201709</v>
      </c>
      <c r="H71" s="13">
        <f t="shared" si="9"/>
        <v>43.335</v>
      </c>
      <c r="J71" s="12">
        <f t="shared" si="3"/>
        <v>113.90331141109957</v>
      </c>
      <c r="K71" s="12">
        <f t="shared" si="4"/>
        <v>107.52278758509289</v>
      </c>
      <c r="L71" s="16">
        <f t="shared" si="5"/>
        <v>86.75585133677751</v>
      </c>
      <c r="M71" s="7">
        <f t="shared" si="6"/>
      </c>
      <c r="N71" s="8">
        <f t="shared" si="7"/>
        <v>-29.769790784208087</v>
      </c>
    </row>
    <row r="72" spans="1:14" ht="12.75" outlineLevel="1">
      <c r="A72" s="1">
        <v>201710</v>
      </c>
      <c r="B72" s="2">
        <v>43.91</v>
      </c>
      <c r="C72" s="2">
        <v>4096.38</v>
      </c>
      <c r="E72" s="3">
        <f t="shared" si="10"/>
        <v>1.3094966977909264</v>
      </c>
      <c r="G72" s="12">
        <f t="shared" si="8"/>
        <v>201710</v>
      </c>
      <c r="H72" s="13">
        <f t="shared" si="9"/>
        <v>43.91</v>
      </c>
      <c r="J72" s="12">
        <f t="shared" si="3"/>
        <v>111.51218401275338</v>
      </c>
      <c r="K72" s="12">
        <f t="shared" si="4"/>
        <v>105.15543156456391</v>
      </c>
      <c r="L72" s="16">
        <f t="shared" si="5"/>
        <v>88.08148903247827</v>
      </c>
      <c r="M72" s="7">
        <f t="shared" si="6"/>
      </c>
      <c r="N72" s="8">
        <f t="shared" si="7"/>
        <v>-24.827922973222414</v>
      </c>
    </row>
    <row r="73" spans="1:14" ht="12.75" outlineLevel="1">
      <c r="A73" s="1">
        <v>201711</v>
      </c>
      <c r="B73" s="2">
        <v>44.49</v>
      </c>
      <c r="C73" s="2">
        <v>3984.1</v>
      </c>
      <c r="E73" s="3">
        <f t="shared" si="10"/>
        <v>1.3036637446617338</v>
      </c>
      <c r="G73" s="12">
        <f t="shared" si="8"/>
        <v>201711</v>
      </c>
      <c r="H73" s="13">
        <f t="shared" si="9"/>
        <v>44.49</v>
      </c>
      <c r="J73" s="12">
        <f t="shared" si="3"/>
        <v>107.1813890761969</v>
      </c>
      <c r="K73" s="12">
        <f t="shared" si="4"/>
        <v>103.18610923803101</v>
      </c>
      <c r="L73" s="16">
        <f t="shared" si="5"/>
        <v>93.31684699471337</v>
      </c>
      <c r="M73" s="7">
        <f t="shared" si="6"/>
      </c>
      <c r="N73" s="8">
        <f t="shared" si="7"/>
        <v>-16.38541987272129</v>
      </c>
    </row>
    <row r="74" spans="1:14" ht="12.75" outlineLevel="1">
      <c r="A74" s="1">
        <v>201712</v>
      </c>
      <c r="B74" s="2">
        <v>43.36</v>
      </c>
      <c r="C74" s="2">
        <v>3977.88</v>
      </c>
      <c r="E74" s="3">
        <f t="shared" si="10"/>
        <v>-2.6060885608856146</v>
      </c>
      <c r="G74" s="12">
        <f t="shared" si="8"/>
        <v>201712</v>
      </c>
      <c r="H74" s="13">
        <f t="shared" si="9"/>
        <v>43.36</v>
      </c>
      <c r="J74" s="12">
        <f t="shared" si="3"/>
        <v>108.40636531365314</v>
      </c>
      <c r="K74" s="12">
        <f t="shared" si="4"/>
        <v>105.17470018450184</v>
      </c>
      <c r="L74" s="16">
        <f t="shared" si="5"/>
        <v>92.43562485244952</v>
      </c>
      <c r="M74" s="7">
        <f t="shared" si="6"/>
      </c>
      <c r="N74" s="8">
        <f t="shared" si="7"/>
        <v>-18.654082672069105</v>
      </c>
    </row>
    <row r="75" spans="1:14" ht="12.75" outlineLevel="1">
      <c r="A75" s="1">
        <v>201801</v>
      </c>
      <c r="B75" s="2">
        <v>44.57</v>
      </c>
      <c r="C75" s="2">
        <v>4111.650000000001</v>
      </c>
      <c r="E75" s="3">
        <f t="shared" si="10"/>
        <v>2.7148306035449874</v>
      </c>
      <c r="G75" s="12">
        <f t="shared" si="8"/>
        <v>201801</v>
      </c>
      <c r="H75" s="13">
        <f t="shared" si="9"/>
        <v>44.57</v>
      </c>
      <c r="J75" s="12">
        <f t="shared" si="3"/>
        <v>101.59299977563384</v>
      </c>
      <c r="K75" s="12">
        <f t="shared" si="4"/>
        <v>102.1866352554035</v>
      </c>
      <c r="L75" s="16">
        <f t="shared" si="5"/>
        <v>93.17258729909987</v>
      </c>
      <c r="M75" s="7">
        <f t="shared" si="6"/>
      </c>
      <c r="N75" s="8">
        <f t="shared" si="7"/>
        <v>-5.093580570432755</v>
      </c>
    </row>
    <row r="76" spans="1:14" ht="12.75" outlineLevel="1">
      <c r="A76" s="1">
        <v>201802</v>
      </c>
      <c r="B76" s="2">
        <v>44.33</v>
      </c>
      <c r="C76" s="2">
        <v>3994.45</v>
      </c>
      <c r="E76" s="3">
        <f t="shared" si="10"/>
        <v>-0.5413940897811911</v>
      </c>
      <c r="G76" s="12">
        <f t="shared" si="8"/>
        <v>201802</v>
      </c>
      <c r="H76" s="13">
        <f t="shared" si="9"/>
        <v>44.33</v>
      </c>
      <c r="I76"/>
      <c r="J76" s="12">
        <f t="shared" si="3"/>
        <v>99.86465147755472</v>
      </c>
      <c r="K76" s="12">
        <f t="shared" si="4"/>
        <v>102.75114670275963</v>
      </c>
      <c r="L76" s="16">
        <f t="shared" si="5"/>
        <v>96.21253212338554</v>
      </c>
      <c r="M76" s="7">
        <f t="shared" si="6"/>
      </c>
      <c r="N76" s="8">
        <f t="shared" si="7"/>
        <v>-1.4826521862054236</v>
      </c>
    </row>
    <row r="77" spans="1:14" ht="12.75" outlineLevel="1">
      <c r="A77" s="1">
        <v>201803</v>
      </c>
      <c r="B77" s="2">
        <v>44.92</v>
      </c>
      <c r="C77" s="2">
        <v>3857.1</v>
      </c>
      <c r="E77" s="3">
        <f t="shared" si="10"/>
        <v>1.3134461264470245</v>
      </c>
      <c r="G77" s="12">
        <f t="shared" si="8"/>
        <v>201803</v>
      </c>
      <c r="H77" s="13">
        <f t="shared" si="9"/>
        <v>44.92</v>
      </c>
      <c r="I77"/>
      <c r="J77" s="12">
        <f t="shared" si="3"/>
        <v>102.44879786286732</v>
      </c>
      <c r="K77" s="12">
        <f t="shared" si="4"/>
        <v>101.19749925794001</v>
      </c>
      <c r="L77" s="16">
        <f t="shared" si="5"/>
        <v>101.25391072332938</v>
      </c>
      <c r="M77" s="7" t="str">
        <f t="shared" si="6"/>
        <v>*</v>
      </c>
      <c r="N77" s="8">
        <f t="shared" si="7"/>
        <v>-7.026393197550949</v>
      </c>
    </row>
    <row r="78" spans="1:14" ht="12.75" outlineLevel="1">
      <c r="A78" s="1">
        <v>201804</v>
      </c>
      <c r="B78" s="2">
        <v>46.68</v>
      </c>
      <c r="C78" s="2">
        <v>3910.3</v>
      </c>
      <c r="E78" s="3">
        <f t="shared" si="10"/>
        <v>3.770351328191941</v>
      </c>
      <c r="G78" s="12">
        <f t="shared" si="8"/>
        <v>201804</v>
      </c>
      <c r="H78" s="13">
        <f t="shared" si="9"/>
        <v>46.68</v>
      </c>
      <c r="I78"/>
      <c r="J78" s="12">
        <f t="shared" si="3"/>
        <v>100.9961439588689</v>
      </c>
      <c r="K78" s="12">
        <f t="shared" si="4"/>
        <v>97.29898600399885</v>
      </c>
      <c r="L78" s="16">
        <f t="shared" si="5"/>
        <v>103.95427897551569</v>
      </c>
      <c r="M78" s="7" t="str">
        <f t="shared" si="6"/>
        <v>*</v>
      </c>
      <c r="N78" s="8">
        <f t="shared" si="7"/>
        <v>-3.8684801626565317</v>
      </c>
    </row>
    <row r="79" spans="1:14" ht="12.75" outlineLevel="1">
      <c r="A79" s="1">
        <v>201805</v>
      </c>
      <c r="B79" s="2">
        <v>45.47</v>
      </c>
      <c r="C79" s="9">
        <v>3764.22</v>
      </c>
      <c r="E79" s="3">
        <f t="shared" si="10"/>
        <v>-2.66109522762261</v>
      </c>
      <c r="G79" s="12">
        <f t="shared" si="8"/>
        <v>201805</v>
      </c>
      <c r="H79" s="13">
        <f t="shared" si="9"/>
        <v>45.47</v>
      </c>
      <c r="I79"/>
      <c r="J79" s="12">
        <f aca="true" t="shared" si="11" ref="J79:J98">100-100*($B79-$B67)/$B79</f>
        <v>108.32416978227404</v>
      </c>
      <c r="K79" s="12">
        <f aca="true" t="shared" si="12" ref="K79:K98">100*AVERAGE($B68:$B79)/$B79</f>
        <v>99.19452386188696</v>
      </c>
      <c r="L79" s="16">
        <f aca="true" t="shared" si="13" ref="L79:L98">100*(AVERAGE($C68:$C79)/$C79)/(AVERAGE($B68:$B79)/$B79)</f>
        <v>105.64793436423493</v>
      </c>
      <c r="M79" s="7" t="str">
        <f aca="true" t="shared" si="14" ref="M79:M98">IF(AND(AVERAGE($B71:$B79)/$B79&lt;1,(AVERAGE($C71:$C79)/$C79/(AVERAGE($B71:$B79)/$B79))&gt;1),"*","")</f>
        <v>*</v>
      </c>
      <c r="N79" s="8">
        <f aca="true" t="shared" si="15" ref="N79:N98">100*AVERAGE($E68:$E79)/STDEVA($E68:$E79)</f>
        <v>-19.798827387126124</v>
      </c>
    </row>
    <row r="80" spans="1:14" ht="12.75" outlineLevel="1">
      <c r="A80" s="1">
        <v>201806</v>
      </c>
      <c r="B80" s="2">
        <v>48.87</v>
      </c>
      <c r="C80" s="9">
        <v>3719.86</v>
      </c>
      <c r="E80" s="3">
        <f t="shared" si="10"/>
        <v>6.957233476570491</v>
      </c>
      <c r="G80" s="12">
        <f t="shared" si="8"/>
        <v>201806</v>
      </c>
      <c r="H80" s="13">
        <f t="shared" si="9"/>
        <v>48.87</v>
      </c>
      <c r="I80"/>
      <c r="J80" s="12">
        <f t="shared" si="11"/>
        <v>94.38305709023943</v>
      </c>
      <c r="K80" s="12">
        <f t="shared" si="12"/>
        <v>92.76140781665644</v>
      </c>
      <c r="L80" s="16">
        <f t="shared" si="13"/>
        <v>114.14385727380768</v>
      </c>
      <c r="M80" s="7" t="str">
        <f t="shared" si="14"/>
        <v>*</v>
      </c>
      <c r="N80" s="8">
        <f t="shared" si="15"/>
        <v>11.048075245118092</v>
      </c>
    </row>
    <row r="81" spans="1:14" ht="12.75" outlineLevel="1">
      <c r="A81" s="1">
        <v>201807</v>
      </c>
      <c r="B81" s="2">
        <v>51.12</v>
      </c>
      <c r="C81" s="2">
        <v>3899.04</v>
      </c>
      <c r="E81" s="3">
        <f t="shared" si="10"/>
        <v>4.401408450704226</v>
      </c>
      <c r="G81" s="12">
        <f t="shared" si="8"/>
        <v>201807</v>
      </c>
      <c r="H81" s="13">
        <f t="shared" si="9"/>
        <v>51.12</v>
      </c>
      <c r="I81"/>
      <c r="J81" s="12">
        <f t="shared" si="11"/>
        <v>92.68388106416276</v>
      </c>
      <c r="K81" s="12">
        <f t="shared" si="12"/>
        <v>89.28827595200836</v>
      </c>
      <c r="L81" s="16">
        <f t="shared" si="13"/>
        <v>113.03037903492994</v>
      </c>
      <c r="M81" s="7" t="str">
        <f t="shared" si="14"/>
        <v>*</v>
      </c>
      <c r="N81" s="8">
        <f t="shared" si="15"/>
        <v>14.442590257201365</v>
      </c>
    </row>
    <row r="82" spans="1:14" ht="12.75" outlineLevel="1">
      <c r="A82" s="1">
        <v>201808</v>
      </c>
      <c r="B82" s="2">
        <v>51.2</v>
      </c>
      <c r="C82" s="2">
        <v>3740.71</v>
      </c>
      <c r="E82" s="3">
        <f t="shared" si="10"/>
        <v>0.15625000000001055</v>
      </c>
      <c r="G82" s="12">
        <f t="shared" si="8"/>
        <v>201808</v>
      </c>
      <c r="H82" s="13">
        <f t="shared" si="9"/>
        <v>51.2</v>
      </c>
      <c r="I82"/>
      <c r="J82" s="12">
        <f t="shared" si="11"/>
        <v>91.16210937499999</v>
      </c>
      <c r="K82" s="12">
        <f t="shared" si="12"/>
        <v>89.88525390625001</v>
      </c>
      <c r="L82" s="16">
        <f t="shared" si="13"/>
        <v>116.66812016652054</v>
      </c>
      <c r="M82" s="7" t="str">
        <f t="shared" si="14"/>
        <v>*</v>
      </c>
      <c r="N82" s="8">
        <f t="shared" si="15"/>
        <v>18.252468659454635</v>
      </c>
    </row>
    <row r="83" spans="1:14" ht="12.75" outlineLevel="1">
      <c r="A83" s="1">
        <v>201809</v>
      </c>
      <c r="B83" s="2">
        <v>48.75</v>
      </c>
      <c r="C83" s="9">
        <v>3706.74</v>
      </c>
      <c r="E83" s="3">
        <f t="shared" si="10"/>
        <v>-5.025641025641032</v>
      </c>
      <c r="G83" s="12">
        <f t="shared" si="8"/>
        <v>201809</v>
      </c>
      <c r="H83" s="13">
        <f t="shared" si="9"/>
        <v>48.75</v>
      </c>
      <c r="I83"/>
      <c r="J83" s="12">
        <f t="shared" si="11"/>
        <v>88.8923076923077</v>
      </c>
      <c r="K83" s="12">
        <f t="shared" si="12"/>
        <v>95.32820512820513</v>
      </c>
      <c r="L83" s="16">
        <f t="shared" si="13"/>
        <v>110.28140346585614</v>
      </c>
      <c r="M83" s="7" t="str">
        <f t="shared" si="14"/>
        <v>*</v>
      </c>
      <c r="N83" s="8">
        <f t="shared" si="15"/>
        <v>27.565572377930337</v>
      </c>
    </row>
    <row r="84" spans="1:14" ht="12.75" outlineLevel="1">
      <c r="A84" s="1">
        <v>201810</v>
      </c>
      <c r="B84" s="2">
        <v>51.32</v>
      </c>
      <c r="C84" s="2">
        <v>3447.07</v>
      </c>
      <c r="E84" s="3">
        <f t="shared" si="10"/>
        <v>5.007794232268122</v>
      </c>
      <c r="G84" s="12">
        <f t="shared" si="8"/>
        <v>201810</v>
      </c>
      <c r="H84" s="13">
        <f t="shared" si="9"/>
        <v>51.32</v>
      </c>
      <c r="I84"/>
      <c r="J84" s="12">
        <f t="shared" si="11"/>
        <v>85.56118472330475</v>
      </c>
      <c r="K84" s="12">
        <f t="shared" si="12"/>
        <v>91.75759937646141</v>
      </c>
      <c r="L84" s="16">
        <f t="shared" si="13"/>
        <v>121.49296077090439</v>
      </c>
      <c r="M84" s="7" t="str">
        <f t="shared" si="14"/>
        <v>*</v>
      </c>
      <c r="N84" s="8">
        <f t="shared" si="15"/>
        <v>34.66341483079603</v>
      </c>
    </row>
    <row r="85" spans="1:14" ht="12.75" outlineLevel="1">
      <c r="A85" s="1">
        <v>201811</v>
      </c>
      <c r="B85" s="2">
        <v>56.44</v>
      </c>
      <c r="C85" s="2">
        <v>3487.9</v>
      </c>
      <c r="E85" s="3">
        <f t="shared" si="10"/>
        <v>9.071580439404674</v>
      </c>
      <c r="G85" s="12">
        <f t="shared" si="8"/>
        <v>201811</v>
      </c>
      <c r="H85" s="13">
        <f t="shared" si="9"/>
        <v>56.44</v>
      </c>
      <c r="I85"/>
      <c r="J85" s="12">
        <f t="shared" si="11"/>
        <v>78.82707299787386</v>
      </c>
      <c r="K85" s="12">
        <f t="shared" si="12"/>
        <v>85.19814552326955</v>
      </c>
      <c r="L85" s="16">
        <f t="shared" si="13"/>
        <v>127.92356270358852</v>
      </c>
      <c r="M85" s="7" t="str">
        <f t="shared" si="14"/>
        <v>*</v>
      </c>
      <c r="N85" s="8">
        <f t="shared" si="15"/>
        <v>44.59206518473793</v>
      </c>
    </row>
    <row r="86" spans="1:14" ht="12.75" outlineLevel="1">
      <c r="A86" s="1">
        <v>201812</v>
      </c>
      <c r="B86" s="2">
        <v>62.24</v>
      </c>
      <c r="C86" s="9">
        <v>3243.63</v>
      </c>
      <c r="E86" s="3">
        <f t="shared" si="10"/>
        <v>9.318766066838053</v>
      </c>
      <c r="G86" s="12">
        <f t="shared" si="8"/>
        <v>201812</v>
      </c>
      <c r="H86" s="13">
        <f t="shared" si="9"/>
        <v>62.24</v>
      </c>
      <c r="I86"/>
      <c r="J86" s="12">
        <f t="shared" si="11"/>
        <v>69.66580976863753</v>
      </c>
      <c r="K86" s="12">
        <f t="shared" si="12"/>
        <v>79.78657883461867</v>
      </c>
      <c r="L86" s="16">
        <f t="shared" si="13"/>
        <v>144.52277322419374</v>
      </c>
      <c r="M86" s="7" t="str">
        <f t="shared" si="14"/>
        <v>*</v>
      </c>
      <c r="N86" s="8">
        <f t="shared" si="15"/>
        <v>64.4232998973938</v>
      </c>
    </row>
    <row r="87" spans="1:14" ht="12.75" outlineLevel="1">
      <c r="A87" s="1">
        <v>201901</v>
      </c>
      <c r="B87" s="2">
        <v>62.54</v>
      </c>
      <c r="C87" s="9">
        <v>3507.84</v>
      </c>
      <c r="E87" s="3">
        <f t="shared" si="10"/>
        <v>0.47969299648224684</v>
      </c>
      <c r="G87" s="12">
        <f t="shared" si="8"/>
        <v>201901</v>
      </c>
      <c r="H87" s="13">
        <f t="shared" si="9"/>
        <v>62.54</v>
      </c>
      <c r="I87"/>
      <c r="J87" s="12">
        <f t="shared" si="11"/>
        <v>71.26638951071314</v>
      </c>
      <c r="K87" s="12">
        <f t="shared" si="12"/>
        <v>81.79831574459013</v>
      </c>
      <c r="L87" s="16">
        <f t="shared" si="13"/>
        <v>128.59706225958237</v>
      </c>
      <c r="M87" s="7" t="str">
        <f t="shared" si="14"/>
        <v>*</v>
      </c>
      <c r="N87" s="8">
        <f t="shared" si="15"/>
        <v>59.532449923522606</v>
      </c>
    </row>
    <row r="88" spans="1:14" ht="12.75" outlineLevel="1">
      <c r="A88" s="1">
        <v>201902</v>
      </c>
      <c r="B88" s="2">
        <v>62.7</v>
      </c>
      <c r="C88" s="9">
        <v>3604.48</v>
      </c>
      <c r="E88" s="3">
        <f t="shared" si="10"/>
        <v>0.2551834130781558</v>
      </c>
      <c r="G88" s="12">
        <f t="shared" si="8"/>
        <v>201902</v>
      </c>
      <c r="H88" s="13">
        <f t="shared" si="9"/>
        <v>62.7</v>
      </c>
      <c r="I88"/>
      <c r="J88" s="12">
        <f t="shared" si="11"/>
        <v>70.7017543859649</v>
      </c>
      <c r="K88" s="12">
        <f t="shared" si="12"/>
        <v>84.0311004784689</v>
      </c>
      <c r="L88" s="16">
        <f t="shared" si="13"/>
        <v>120.75098438195064</v>
      </c>
      <c r="M88" s="7" t="str">
        <f t="shared" si="14"/>
        <v>*</v>
      </c>
      <c r="N88" s="8">
        <f t="shared" si="15"/>
        <v>61.63343460595236</v>
      </c>
    </row>
    <row r="89" spans="1:14" ht="12.75" outlineLevel="1">
      <c r="A89" s="1">
        <v>201903</v>
      </c>
      <c r="E89" s="3" t="e">
        <f t="shared" si="10"/>
        <v>#DIV/0!</v>
      </c>
      <c r="G89" s="12">
        <f t="shared" si="8"/>
        <v>201903</v>
      </c>
      <c r="H89" s="13">
        <f t="shared" si="9"/>
        <v>0</v>
      </c>
      <c r="I89"/>
      <c r="J89" s="12" t="e">
        <f t="shared" si="11"/>
        <v>#DIV/0!</v>
      </c>
      <c r="K89" s="12" t="e">
        <f t="shared" si="12"/>
        <v>#DIV/0!</v>
      </c>
      <c r="L89" s="16" t="e">
        <f t="shared" si="13"/>
        <v>#DIV/0!</v>
      </c>
      <c r="M89" s="7" t="e">
        <f t="shared" si="14"/>
        <v>#DIV/0!</v>
      </c>
      <c r="N89" s="8" t="e">
        <f t="shared" si="15"/>
        <v>#DIV/0!</v>
      </c>
    </row>
    <row r="90" spans="1:14" ht="12.75" outlineLevel="1">
      <c r="A90" s="1">
        <v>201904</v>
      </c>
      <c r="E90" s="3" t="e">
        <f t="shared" si="10"/>
        <v>#DIV/0!</v>
      </c>
      <c r="G90" s="12">
        <f t="shared" si="8"/>
        <v>201904</v>
      </c>
      <c r="H90" s="13">
        <f t="shared" si="9"/>
        <v>0</v>
      </c>
      <c r="I90"/>
      <c r="J90" s="12" t="e">
        <f t="shared" si="11"/>
        <v>#DIV/0!</v>
      </c>
      <c r="K90" s="12" t="e">
        <f t="shared" si="12"/>
        <v>#DIV/0!</v>
      </c>
      <c r="L90" s="16" t="e">
        <f t="shared" si="13"/>
        <v>#DIV/0!</v>
      </c>
      <c r="M90" s="7" t="e">
        <f t="shared" si="14"/>
        <v>#DIV/0!</v>
      </c>
      <c r="N90" s="8" t="e">
        <f t="shared" si="15"/>
        <v>#DIV/0!</v>
      </c>
    </row>
    <row r="91" spans="1:14" ht="12.75" outlineLevel="1">
      <c r="A91" s="1">
        <v>201905</v>
      </c>
      <c r="E91" s="3" t="e">
        <f t="shared" si="10"/>
        <v>#DIV/0!</v>
      </c>
      <c r="G91" s="12">
        <f t="shared" si="8"/>
        <v>201905</v>
      </c>
      <c r="H91" s="13">
        <f t="shared" si="9"/>
        <v>0</v>
      </c>
      <c r="I91"/>
      <c r="J91" s="12" t="e">
        <f t="shared" si="11"/>
        <v>#DIV/0!</v>
      </c>
      <c r="K91" s="12" t="e">
        <f t="shared" si="12"/>
        <v>#DIV/0!</v>
      </c>
      <c r="L91" s="16" t="e">
        <f t="shared" si="13"/>
        <v>#DIV/0!</v>
      </c>
      <c r="M91" s="7" t="e">
        <f t="shared" si="14"/>
        <v>#DIV/0!</v>
      </c>
      <c r="N91" s="8" t="e">
        <f t="shared" si="15"/>
        <v>#DIV/0!</v>
      </c>
    </row>
    <row r="92" spans="1:14" ht="12.75" outlineLevel="1">
      <c r="A92" s="1">
        <v>201906</v>
      </c>
      <c r="E92" s="3" t="e">
        <f t="shared" si="10"/>
        <v>#DIV/0!</v>
      </c>
      <c r="G92" s="12">
        <f t="shared" si="8"/>
        <v>201906</v>
      </c>
      <c r="H92" s="13">
        <f t="shared" si="9"/>
        <v>0</v>
      </c>
      <c r="I92"/>
      <c r="J92" s="12" t="e">
        <f t="shared" si="11"/>
        <v>#DIV/0!</v>
      </c>
      <c r="K92" s="12" t="e">
        <f t="shared" si="12"/>
        <v>#DIV/0!</v>
      </c>
      <c r="L92" s="16" t="e">
        <f t="shared" si="13"/>
        <v>#DIV/0!</v>
      </c>
      <c r="M92" s="7" t="e">
        <f t="shared" si="14"/>
        <v>#DIV/0!</v>
      </c>
      <c r="N92" s="8" t="e">
        <f t="shared" si="15"/>
        <v>#DIV/0!</v>
      </c>
    </row>
    <row r="93" spans="1:14" ht="12.75" outlineLevel="1">
      <c r="A93" s="1">
        <v>201907</v>
      </c>
      <c r="E93" s="3" t="e">
        <f t="shared" si="10"/>
        <v>#DIV/0!</v>
      </c>
      <c r="G93" s="12">
        <f t="shared" si="8"/>
        <v>201907</v>
      </c>
      <c r="H93" s="13">
        <f t="shared" si="9"/>
        <v>0</v>
      </c>
      <c r="I93"/>
      <c r="J93" s="12" t="e">
        <f t="shared" si="11"/>
        <v>#DIV/0!</v>
      </c>
      <c r="K93" s="12" t="e">
        <f t="shared" si="12"/>
        <v>#DIV/0!</v>
      </c>
      <c r="L93" s="16" t="e">
        <f t="shared" si="13"/>
        <v>#DIV/0!</v>
      </c>
      <c r="M93" s="7" t="e">
        <f t="shared" si="14"/>
        <v>#DIV/0!</v>
      </c>
      <c r="N93" s="8" t="e">
        <f t="shared" si="15"/>
        <v>#DIV/0!</v>
      </c>
    </row>
    <row r="94" spans="1:14" ht="12.75" outlineLevel="1">
      <c r="A94" s="1">
        <v>201908</v>
      </c>
      <c r="E94" s="3" t="e">
        <f t="shared" si="10"/>
        <v>#DIV/0!</v>
      </c>
      <c r="G94" s="12">
        <f t="shared" si="8"/>
        <v>201908</v>
      </c>
      <c r="H94" s="13">
        <f t="shared" si="9"/>
        <v>0</v>
      </c>
      <c r="I94"/>
      <c r="J94" s="12" t="e">
        <f t="shared" si="11"/>
        <v>#DIV/0!</v>
      </c>
      <c r="K94" s="12" t="e">
        <f t="shared" si="12"/>
        <v>#DIV/0!</v>
      </c>
      <c r="L94" s="16" t="e">
        <f t="shared" si="13"/>
        <v>#DIV/0!</v>
      </c>
      <c r="M94" s="7" t="e">
        <f t="shared" si="14"/>
        <v>#DIV/0!</v>
      </c>
      <c r="N94" s="8" t="e">
        <f t="shared" si="15"/>
        <v>#DIV/0!</v>
      </c>
    </row>
    <row r="95" spans="1:14" ht="12.75" outlineLevel="1">
      <c r="A95" s="1">
        <v>201909</v>
      </c>
      <c r="E95" s="3" t="e">
        <f t="shared" si="10"/>
        <v>#DIV/0!</v>
      </c>
      <c r="G95" s="12">
        <f t="shared" si="8"/>
        <v>201909</v>
      </c>
      <c r="H95" s="13">
        <f t="shared" si="9"/>
        <v>0</v>
      </c>
      <c r="I95"/>
      <c r="J95" s="12" t="e">
        <f t="shared" si="11"/>
        <v>#DIV/0!</v>
      </c>
      <c r="K95" s="12" t="e">
        <f t="shared" si="12"/>
        <v>#DIV/0!</v>
      </c>
      <c r="L95" s="16" t="e">
        <f t="shared" si="13"/>
        <v>#DIV/0!</v>
      </c>
      <c r="M95" s="7" t="e">
        <f t="shared" si="14"/>
        <v>#DIV/0!</v>
      </c>
      <c r="N95" s="8" t="e">
        <f t="shared" si="15"/>
        <v>#DIV/0!</v>
      </c>
    </row>
    <row r="96" spans="1:14" ht="12.75" outlineLevel="1">
      <c r="A96" s="1">
        <v>201910</v>
      </c>
      <c r="E96" s="3" t="e">
        <f t="shared" si="10"/>
        <v>#DIV/0!</v>
      </c>
      <c r="G96" s="12">
        <f t="shared" si="8"/>
        <v>201910</v>
      </c>
      <c r="H96" s="13">
        <f t="shared" si="9"/>
        <v>0</v>
      </c>
      <c r="I96"/>
      <c r="J96" s="12" t="e">
        <f t="shared" si="11"/>
        <v>#DIV/0!</v>
      </c>
      <c r="K96" s="12" t="e">
        <f t="shared" si="12"/>
        <v>#DIV/0!</v>
      </c>
      <c r="L96" s="16" t="e">
        <f t="shared" si="13"/>
        <v>#DIV/0!</v>
      </c>
      <c r="M96" s="7" t="e">
        <f t="shared" si="14"/>
        <v>#DIV/0!</v>
      </c>
      <c r="N96" s="8" t="e">
        <f t="shared" si="15"/>
        <v>#DIV/0!</v>
      </c>
    </row>
    <row r="97" spans="1:14" ht="12.75" outlineLevel="1">
      <c r="A97" s="1">
        <v>201911</v>
      </c>
      <c r="E97" s="3" t="e">
        <f t="shared" si="10"/>
        <v>#DIV/0!</v>
      </c>
      <c r="G97" s="12">
        <f t="shared" si="8"/>
        <v>201911</v>
      </c>
      <c r="H97" s="13">
        <f t="shared" si="9"/>
        <v>0</v>
      </c>
      <c r="I97"/>
      <c r="J97" s="12" t="e">
        <f t="shared" si="11"/>
        <v>#DIV/0!</v>
      </c>
      <c r="K97" s="12" t="e">
        <f t="shared" si="12"/>
        <v>#DIV/0!</v>
      </c>
      <c r="L97" s="16" t="e">
        <f t="shared" si="13"/>
        <v>#DIV/0!</v>
      </c>
      <c r="M97" s="7" t="e">
        <f t="shared" si="14"/>
        <v>#DIV/0!</v>
      </c>
      <c r="N97" s="8" t="e">
        <f t="shared" si="15"/>
        <v>#DIV/0!</v>
      </c>
    </row>
    <row r="98" spans="1:14" ht="12.75" outlineLevel="1">
      <c r="A98" s="1">
        <v>201912</v>
      </c>
      <c r="E98" s="3" t="e">
        <f t="shared" si="10"/>
        <v>#DIV/0!</v>
      </c>
      <c r="G98" s="12">
        <f t="shared" si="8"/>
        <v>201912</v>
      </c>
      <c r="H98" s="13">
        <f t="shared" si="9"/>
        <v>0</v>
      </c>
      <c r="I98"/>
      <c r="J98" s="12" t="e">
        <f t="shared" si="11"/>
        <v>#DIV/0!</v>
      </c>
      <c r="K98" s="12" t="e">
        <f t="shared" si="12"/>
        <v>#DIV/0!</v>
      </c>
      <c r="L98" s="16" t="e">
        <f t="shared" si="13"/>
        <v>#DIV/0!</v>
      </c>
      <c r="M98" s="7" t="e">
        <f t="shared" si="14"/>
        <v>#DIV/0!</v>
      </c>
      <c r="N98" s="8" t="e">
        <f t="shared" si="15"/>
        <v>#DIV/0!</v>
      </c>
    </row>
  </sheetData>
  <sheetProtection/>
  <printOptions/>
  <pageMargins left="0.79" right="0.79" top="1.05" bottom="1.05" header="0.79" footer="0.79"/>
  <pageSetup horizontalDpi="300" verticalDpi="300" orientation="portrait" paperSize="9"/>
  <headerFooter scaleWithDoc="0" alignWithMargins="0">
    <oddHeader>&amp;C&amp;"Times New Roman,Standaard"&amp;12&amp;A</oddHeader>
    <oddFooter>&amp;C&amp;"Times New Roman,Standaard"&amp;12Pagina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U74"/>
  <sheetViews>
    <sheetView zoomScale="90" zoomScaleNormal="90" workbookViewId="0" topLeftCell="A37">
      <selection activeCell="B65" sqref="B65"/>
    </sheetView>
  </sheetViews>
  <sheetFormatPr defaultColWidth="12.28125" defaultRowHeight="12.75" customHeight="1" outlineLevelRow="1"/>
  <cols>
    <col min="1" max="1" width="8.7109375" style="1" bestFit="1" customWidth="1"/>
    <col min="2" max="3" width="8.140625" style="2" bestFit="1" customWidth="1"/>
    <col min="4" max="4" width="11.57421875" style="0" bestFit="1" customWidth="1"/>
    <col min="5" max="5" width="11.57421875" style="3" bestFit="1" customWidth="1"/>
    <col min="6" max="6" width="11.57421875" style="0" bestFit="1" customWidth="1"/>
    <col min="7" max="7" width="11.57421875" style="23" bestFit="1" customWidth="1"/>
    <col min="8" max="8" width="11.57421875" style="13" bestFit="1" customWidth="1"/>
    <col min="9" max="9" width="11.57421875" style="6" bestFit="1" customWidth="1"/>
    <col min="10" max="12" width="11.57421875" style="12" bestFit="1" customWidth="1"/>
    <col min="13" max="13" width="11.57421875" style="7" bestFit="1" customWidth="1"/>
    <col min="14" max="14" width="11.57421875" style="8" bestFit="1" customWidth="1"/>
    <col min="15" max="16384" width="11.57421875" style="0" bestFit="1" customWidth="1"/>
  </cols>
  <sheetData>
    <row r="1" spans="2:21" ht="12.75" outlineLevel="1">
      <c r="B1" s="2" t="s">
        <v>601</v>
      </c>
      <c r="C1" s="2" t="s">
        <v>0</v>
      </c>
      <c r="G1" s="23" t="str">
        <f>B1</f>
        <v>ELI</v>
      </c>
      <c r="Q1">
        <v>2015</v>
      </c>
      <c r="R1">
        <v>2014</v>
      </c>
      <c r="S1">
        <v>2013</v>
      </c>
      <c r="T1">
        <v>2012</v>
      </c>
      <c r="U1">
        <v>2011</v>
      </c>
    </row>
    <row r="2" spans="1:21" ht="12.75" outlineLevel="1">
      <c r="A2" s="1" t="s">
        <v>1</v>
      </c>
      <c r="B2" s="2" t="s">
        <v>5</v>
      </c>
      <c r="C2" s="2" t="s">
        <v>5</v>
      </c>
      <c r="E2" s="3" t="s">
        <v>6</v>
      </c>
      <c r="G2" s="23" t="s">
        <v>1</v>
      </c>
      <c r="H2" s="13" t="s">
        <v>7</v>
      </c>
      <c r="J2" s="12" t="s">
        <v>8</v>
      </c>
      <c r="K2" s="12" t="s">
        <v>9</v>
      </c>
      <c r="L2" s="12" t="s">
        <v>10</v>
      </c>
      <c r="N2" s="8" t="s">
        <v>11</v>
      </c>
      <c r="P2" t="s">
        <v>73</v>
      </c>
      <c r="Q2">
        <v>60.73800000000001</v>
      </c>
      <c r="R2">
        <v>60.73800000000001</v>
      </c>
      <c r="S2">
        <v>60.355</v>
      </c>
      <c r="T2">
        <v>60.355</v>
      </c>
      <c r="U2">
        <v>60.355</v>
      </c>
    </row>
    <row r="3" spans="1:21" ht="12.75" outlineLevel="1">
      <c r="A3" s="1">
        <v>201201</v>
      </c>
      <c r="B3" s="9">
        <v>27.130000000000003</v>
      </c>
      <c r="C3" s="2">
        <v>2206.8</v>
      </c>
      <c r="G3" s="23">
        <f aca="true" t="shared" si="0" ref="G3:G66">A3</f>
        <v>201201</v>
      </c>
      <c r="H3" s="13">
        <f aca="true" t="shared" si="1" ref="H3:H66">$B3</f>
        <v>27.130000000000003</v>
      </c>
      <c r="L3" s="16"/>
      <c r="P3" t="s">
        <v>78</v>
      </c>
      <c r="Q3" t="s">
        <v>602</v>
      </c>
      <c r="R3" t="s">
        <v>200</v>
      </c>
      <c r="S3" t="s">
        <v>603</v>
      </c>
      <c r="T3" t="s">
        <v>139</v>
      </c>
      <c r="U3" t="s">
        <v>604</v>
      </c>
    </row>
    <row r="4" spans="1:21" ht="12.75" outlineLevel="1">
      <c r="A4" s="1">
        <v>201202</v>
      </c>
      <c r="B4" s="9">
        <v>28.110000000000003</v>
      </c>
      <c r="C4" s="2">
        <v>2275.86</v>
      </c>
      <c r="E4" s="3">
        <f aca="true" t="shared" si="2" ref="E4:E67">100*($B4-$B3)/$B4</f>
        <v>3.4863038064745653</v>
      </c>
      <c r="G4" s="23">
        <f t="shared" si="0"/>
        <v>201202</v>
      </c>
      <c r="H4" s="13">
        <f t="shared" si="1"/>
        <v>28.110000000000003</v>
      </c>
      <c r="L4" s="16"/>
      <c r="P4" t="s">
        <v>86</v>
      </c>
      <c r="Q4" t="s">
        <v>92</v>
      </c>
      <c r="R4" t="s">
        <v>195</v>
      </c>
      <c r="S4" t="s">
        <v>195</v>
      </c>
      <c r="T4" t="s">
        <v>461</v>
      </c>
      <c r="U4" t="s">
        <v>461</v>
      </c>
    </row>
    <row r="5" spans="1:21" ht="12.75" outlineLevel="1">
      <c r="A5" s="1">
        <v>201203</v>
      </c>
      <c r="B5" s="9">
        <v>29.630000000000003</v>
      </c>
      <c r="C5" s="2">
        <v>2324.05</v>
      </c>
      <c r="E5" s="3">
        <f t="shared" si="2"/>
        <v>5.12993587580155</v>
      </c>
      <c r="G5" s="23">
        <f t="shared" si="0"/>
        <v>201203</v>
      </c>
      <c r="H5" s="13">
        <f t="shared" si="1"/>
        <v>29.630000000000003</v>
      </c>
      <c r="L5" s="16"/>
      <c r="P5" t="s">
        <v>93</v>
      </c>
      <c r="Q5" t="s">
        <v>605</v>
      </c>
      <c r="R5" t="s">
        <v>606</v>
      </c>
      <c r="S5" t="s">
        <v>607</v>
      </c>
      <c r="T5" t="s">
        <v>608</v>
      </c>
      <c r="U5" t="s">
        <v>609</v>
      </c>
    </row>
    <row r="6" spans="1:21" ht="12.75" outlineLevel="1">
      <c r="A6" s="1">
        <v>201204</v>
      </c>
      <c r="B6" s="9">
        <v>30.16</v>
      </c>
      <c r="C6" s="2">
        <v>2208.44</v>
      </c>
      <c r="E6" s="3">
        <f t="shared" si="2"/>
        <v>1.7572944297082147</v>
      </c>
      <c r="G6" s="23">
        <f t="shared" si="0"/>
        <v>201204</v>
      </c>
      <c r="H6" s="13">
        <f t="shared" si="1"/>
        <v>30.16</v>
      </c>
      <c r="L6" s="16"/>
      <c r="P6" t="s">
        <v>101</v>
      </c>
      <c r="Q6" t="s">
        <v>186</v>
      </c>
      <c r="R6" t="s">
        <v>610</v>
      </c>
      <c r="S6" t="s">
        <v>611</v>
      </c>
      <c r="T6" t="s">
        <v>612</v>
      </c>
      <c r="U6" t="s">
        <v>505</v>
      </c>
    </row>
    <row r="7" spans="1:21" ht="12.75" outlineLevel="1">
      <c r="A7" s="1">
        <v>201205</v>
      </c>
      <c r="B7" s="9">
        <v>29.53</v>
      </c>
      <c r="C7" s="2">
        <v>2093.56</v>
      </c>
      <c r="E7" s="3">
        <f t="shared" si="2"/>
        <v>-2.1334236369793396</v>
      </c>
      <c r="G7" s="23">
        <f t="shared" si="0"/>
        <v>201205</v>
      </c>
      <c r="H7" s="13">
        <f t="shared" si="1"/>
        <v>29.53</v>
      </c>
      <c r="L7" s="16"/>
      <c r="P7" t="s">
        <v>109</v>
      </c>
      <c r="Q7" t="s">
        <v>613</v>
      </c>
      <c r="R7" t="s">
        <v>614</v>
      </c>
      <c r="S7" t="s">
        <v>615</v>
      </c>
      <c r="T7" t="s">
        <v>616</v>
      </c>
      <c r="U7" t="s">
        <v>617</v>
      </c>
    </row>
    <row r="8" spans="1:21" ht="12.75" outlineLevel="1">
      <c r="A8" s="1">
        <v>201206</v>
      </c>
      <c r="B8" s="9">
        <v>31.41</v>
      </c>
      <c r="C8" s="2">
        <v>2227.63</v>
      </c>
      <c r="E8" s="3">
        <f t="shared" si="2"/>
        <v>5.98535498248965</v>
      </c>
      <c r="G8" s="23">
        <f t="shared" si="0"/>
        <v>201206</v>
      </c>
      <c r="H8" s="13">
        <f t="shared" si="1"/>
        <v>31.41</v>
      </c>
      <c r="L8" s="16"/>
      <c r="P8" t="s">
        <v>117</v>
      </c>
      <c r="Q8" t="s">
        <v>581</v>
      </c>
      <c r="R8" t="s">
        <v>618</v>
      </c>
      <c r="S8" t="s">
        <v>619</v>
      </c>
      <c r="T8" t="s">
        <v>407</v>
      </c>
      <c r="U8" t="s">
        <v>620</v>
      </c>
    </row>
    <row r="9" spans="1:21" ht="12.75" outlineLevel="1">
      <c r="A9" s="1">
        <v>201207</v>
      </c>
      <c r="B9" s="9">
        <v>31.26</v>
      </c>
      <c r="C9" s="2">
        <v>2274.84</v>
      </c>
      <c r="E9" s="3">
        <f t="shared" si="2"/>
        <v>-0.47984644913627184</v>
      </c>
      <c r="G9" s="23">
        <f t="shared" si="0"/>
        <v>201207</v>
      </c>
      <c r="H9" s="13">
        <f t="shared" si="1"/>
        <v>31.26</v>
      </c>
      <c r="L9" s="16"/>
      <c r="P9" t="s">
        <v>125</v>
      </c>
      <c r="Q9" t="s">
        <v>621</v>
      </c>
      <c r="R9" t="s">
        <v>622</v>
      </c>
      <c r="S9" t="s">
        <v>623</v>
      </c>
      <c r="T9" t="s">
        <v>624</v>
      </c>
      <c r="U9" t="s">
        <v>625</v>
      </c>
    </row>
    <row r="10" spans="1:21" ht="12.75" outlineLevel="1">
      <c r="A10" s="1">
        <v>201208</v>
      </c>
      <c r="B10" s="9">
        <v>30.04</v>
      </c>
      <c r="C10" s="2">
        <v>2345.69</v>
      </c>
      <c r="E10" s="3">
        <f t="shared" si="2"/>
        <v>-4.061251664447411</v>
      </c>
      <c r="G10" s="23">
        <f t="shared" si="0"/>
        <v>201208</v>
      </c>
      <c r="H10" s="13">
        <f t="shared" si="1"/>
        <v>30.04</v>
      </c>
      <c r="L10" s="16"/>
      <c r="P10" t="s">
        <v>133</v>
      </c>
      <c r="Q10" t="s">
        <v>626</v>
      </c>
      <c r="R10" t="s">
        <v>627</v>
      </c>
      <c r="S10" t="s">
        <v>286</v>
      </c>
      <c r="T10" t="s">
        <v>628</v>
      </c>
      <c r="U10" t="s">
        <v>271</v>
      </c>
    </row>
    <row r="11" spans="1:21" ht="12.75" outlineLevel="1">
      <c r="A11" s="1">
        <v>201209</v>
      </c>
      <c r="B11" s="9">
        <v>30.79</v>
      </c>
      <c r="C11" s="2">
        <v>2373.3300000000004</v>
      </c>
      <c r="E11" s="3">
        <f t="shared" si="2"/>
        <v>2.4358557973367976</v>
      </c>
      <c r="G11" s="23">
        <f t="shared" si="0"/>
        <v>201209</v>
      </c>
      <c r="H11" s="13">
        <f t="shared" si="1"/>
        <v>30.79</v>
      </c>
      <c r="L11" s="16"/>
      <c r="P11" t="s">
        <v>141</v>
      </c>
      <c r="Q11" t="s">
        <v>629</v>
      </c>
      <c r="R11" t="s">
        <v>630</v>
      </c>
      <c r="S11" t="s">
        <v>631</v>
      </c>
      <c r="T11" t="s">
        <v>632</v>
      </c>
      <c r="U11" t="s">
        <v>633</v>
      </c>
    </row>
    <row r="12" spans="1:12" ht="12.75" outlineLevel="1">
      <c r="A12" s="1">
        <v>201210</v>
      </c>
      <c r="B12" s="9">
        <v>30.479999999999997</v>
      </c>
      <c r="C12" s="2">
        <v>2369.21</v>
      </c>
      <c r="E12" s="3">
        <f t="shared" si="2"/>
        <v>-1.017060367454076</v>
      </c>
      <c r="G12" s="23">
        <f t="shared" si="0"/>
        <v>201210</v>
      </c>
      <c r="H12" s="13">
        <f t="shared" si="1"/>
        <v>30.479999999999997</v>
      </c>
      <c r="L12" s="16"/>
    </row>
    <row r="13" spans="1:12" ht="12.75" outlineLevel="1">
      <c r="A13" s="1">
        <v>201211</v>
      </c>
      <c r="B13" s="9">
        <v>30.44</v>
      </c>
      <c r="C13" s="2">
        <v>2436.9500000000003</v>
      </c>
      <c r="E13" s="3">
        <f t="shared" si="2"/>
        <v>-0.1314060446780407</v>
      </c>
      <c r="G13" s="23">
        <f t="shared" si="0"/>
        <v>201211</v>
      </c>
      <c r="H13" s="13">
        <f t="shared" si="1"/>
        <v>30.44</v>
      </c>
      <c r="L13" s="16"/>
    </row>
    <row r="14" spans="1:12" ht="12.75" outlineLevel="1">
      <c r="A14" s="1">
        <v>201212</v>
      </c>
      <c r="B14" s="9">
        <v>33.07</v>
      </c>
      <c r="C14" s="2">
        <v>2475.8100000000004</v>
      </c>
      <c r="E14" s="3">
        <f t="shared" si="2"/>
        <v>7.952827335954034</v>
      </c>
      <c r="G14" s="23">
        <f t="shared" si="0"/>
        <v>201212</v>
      </c>
      <c r="H14" s="13">
        <f t="shared" si="1"/>
        <v>33.07</v>
      </c>
      <c r="L14" s="16"/>
    </row>
    <row r="15" spans="1:14" ht="12.75" outlineLevel="1">
      <c r="A15" s="1">
        <v>201301</v>
      </c>
      <c r="B15" s="9">
        <v>33.260000000000005</v>
      </c>
      <c r="C15" s="2">
        <v>2520.3500000000004</v>
      </c>
      <c r="E15" s="3">
        <f t="shared" si="2"/>
        <v>0.5712567648827565</v>
      </c>
      <c r="G15" s="23">
        <f t="shared" si="0"/>
        <v>201301</v>
      </c>
      <c r="H15" s="13">
        <f t="shared" si="1"/>
        <v>33.260000000000005</v>
      </c>
      <c r="J15" s="12">
        <f aca="true" t="shared" si="3" ref="J15:J74">100-100*($B15-$B3)/$B15</f>
        <v>81.56945279615152</v>
      </c>
      <c r="K15" s="12">
        <f aca="true" t="shared" si="4" ref="K15:K74">100*AVERAGE($B4:$B15)/$B15</f>
        <v>92.24794548005609</v>
      </c>
      <c r="L15" s="16">
        <f aca="true" t="shared" si="5" ref="L15:L74">100*(AVERAGE($C4:$C15)/$C15)/(AVERAGE($B4:$B15)/$B15)</f>
        <v>100.09343081436292</v>
      </c>
      <c r="M15" s="7">
        <f aca="true" t="shared" si="6" ref="M15:M74">IF(AND(AVERAGE($B7:$B15)/$B15&lt;1,(AVERAGE($C7:$C15)/$C15/(AVERAGE($B7:$B15)/$B15))&gt;1),"*","")</f>
      </c>
      <c r="N15" s="8">
        <f aca="true" t="shared" si="7" ref="N15:N74">100*AVERAGE($E4:$E15)/STDEVA($E4:$E15)</f>
        <v>45.94486811184247</v>
      </c>
    </row>
    <row r="16" spans="1:14" ht="12.75" outlineLevel="1">
      <c r="A16" s="1">
        <v>201302</v>
      </c>
      <c r="B16" s="9">
        <v>32.46</v>
      </c>
      <c r="C16" s="2">
        <v>2569.17</v>
      </c>
      <c r="E16" s="3">
        <f t="shared" si="2"/>
        <v>-2.4645717806531247</v>
      </c>
      <c r="G16" s="23">
        <f t="shared" si="0"/>
        <v>201302</v>
      </c>
      <c r="H16" s="13">
        <f t="shared" si="1"/>
        <v>32.46</v>
      </c>
      <c r="J16" s="12">
        <f t="shared" si="3"/>
        <v>86.59889094269872</v>
      </c>
      <c r="K16" s="12">
        <f t="shared" si="4"/>
        <v>95.63822140069828</v>
      </c>
      <c r="L16" s="16">
        <f t="shared" si="5"/>
        <v>95.70541310089068</v>
      </c>
      <c r="M16" s="7">
        <f t="shared" si="6"/>
      </c>
      <c r="N16" s="8">
        <f t="shared" si="7"/>
        <v>30.788220784139078</v>
      </c>
    </row>
    <row r="17" spans="1:14" ht="12.75" outlineLevel="1">
      <c r="A17" s="1">
        <v>201303</v>
      </c>
      <c r="B17" s="9">
        <v>32.290000000000006</v>
      </c>
      <c r="C17" s="2">
        <v>2592.19</v>
      </c>
      <c r="E17" s="3">
        <f t="shared" si="2"/>
        <v>-0.5264787860018413</v>
      </c>
      <c r="G17" s="23">
        <f t="shared" si="0"/>
        <v>201303</v>
      </c>
      <c r="H17" s="13">
        <f t="shared" si="1"/>
        <v>32.290000000000006</v>
      </c>
      <c r="J17" s="12">
        <f t="shared" si="3"/>
        <v>91.76215546608856</v>
      </c>
      <c r="K17" s="12">
        <f t="shared" si="4"/>
        <v>96.82822339217506</v>
      </c>
      <c r="L17" s="16">
        <f t="shared" si="5"/>
        <v>94.57999067645918</v>
      </c>
      <c r="M17" s="7">
        <f t="shared" si="6"/>
      </c>
      <c r="N17" s="8">
        <f t="shared" si="7"/>
        <v>18.98319856420953</v>
      </c>
    </row>
    <row r="18" spans="1:14" ht="12.75" outlineLevel="1">
      <c r="A18" s="1">
        <v>201304</v>
      </c>
      <c r="B18" s="9">
        <v>32.37</v>
      </c>
      <c r="C18" s="2">
        <v>2643.42</v>
      </c>
      <c r="E18" s="3">
        <f t="shared" si="2"/>
        <v>0.2471424158170874</v>
      </c>
      <c r="G18" s="23">
        <f t="shared" si="0"/>
        <v>201304</v>
      </c>
      <c r="H18" s="13">
        <f t="shared" si="1"/>
        <v>32.37</v>
      </c>
      <c r="J18" s="12">
        <f t="shared" si="3"/>
        <v>93.17269076305222</v>
      </c>
      <c r="K18" s="12">
        <f t="shared" si="4"/>
        <v>97.15786221810319</v>
      </c>
      <c r="L18" s="16">
        <f t="shared" si="5"/>
        <v>93.84371809540609</v>
      </c>
      <c r="M18" s="7">
        <f t="shared" si="6"/>
      </c>
      <c r="N18" s="8">
        <f t="shared" si="7"/>
        <v>15.421289508368</v>
      </c>
    </row>
    <row r="19" spans="1:14" ht="12.75" outlineLevel="1">
      <c r="A19" s="1">
        <v>201305</v>
      </c>
      <c r="B19" s="9">
        <v>32</v>
      </c>
      <c r="C19" s="2">
        <v>2649.36</v>
      </c>
      <c r="E19" s="3">
        <f t="shared" si="2"/>
        <v>-1.156249999999992</v>
      </c>
      <c r="G19" s="23">
        <f t="shared" si="0"/>
        <v>201305</v>
      </c>
      <c r="H19" s="13">
        <f t="shared" si="1"/>
        <v>32</v>
      </c>
      <c r="J19" s="12">
        <f t="shared" si="3"/>
        <v>92.28125</v>
      </c>
      <c r="K19" s="12">
        <f t="shared" si="4"/>
        <v>98.92447916666667</v>
      </c>
      <c r="L19" s="16">
        <f t="shared" si="5"/>
        <v>93.72841747044993</v>
      </c>
      <c r="M19" s="7">
        <f t="shared" si="6"/>
      </c>
      <c r="N19" s="8">
        <f t="shared" si="7"/>
        <v>18.086205753979407</v>
      </c>
    </row>
    <row r="20" spans="1:14" ht="12.75" outlineLevel="1">
      <c r="A20" s="1">
        <v>201306</v>
      </c>
      <c r="B20" s="9">
        <v>32.17</v>
      </c>
      <c r="C20" s="2">
        <v>2526.11</v>
      </c>
      <c r="E20" s="3">
        <f t="shared" si="2"/>
        <v>0.5284426484302197</v>
      </c>
      <c r="G20" s="23">
        <f t="shared" si="0"/>
        <v>201306</v>
      </c>
      <c r="H20" s="13">
        <f t="shared" si="1"/>
        <v>32.17</v>
      </c>
      <c r="J20" s="12">
        <f t="shared" si="3"/>
        <v>97.63755051290022</v>
      </c>
      <c r="K20" s="12">
        <f t="shared" si="4"/>
        <v>98.59859081960417</v>
      </c>
      <c r="L20" s="16">
        <f t="shared" si="5"/>
        <v>99.62501856291374</v>
      </c>
      <c r="M20" s="7" t="str">
        <f t="shared" si="6"/>
        <v>*</v>
      </c>
      <c r="N20" s="8">
        <f t="shared" si="7"/>
        <v>5.383630979575734</v>
      </c>
    </row>
    <row r="21" spans="1:14" ht="12.75" outlineLevel="1">
      <c r="A21" s="1">
        <v>201307</v>
      </c>
      <c r="B21" s="9">
        <v>31.76</v>
      </c>
      <c r="C21" s="2">
        <v>2662.68</v>
      </c>
      <c r="E21" s="3">
        <f t="shared" si="2"/>
        <v>-1.2909319899244336</v>
      </c>
      <c r="G21" s="23">
        <f t="shared" si="0"/>
        <v>201307</v>
      </c>
      <c r="H21" s="13">
        <f t="shared" si="1"/>
        <v>31.76</v>
      </c>
      <c r="J21" s="12">
        <f t="shared" si="3"/>
        <v>98.42569269521411</v>
      </c>
      <c r="K21" s="12">
        <f t="shared" si="4"/>
        <v>100.00262384550797</v>
      </c>
      <c r="L21" s="16">
        <f t="shared" si="5"/>
        <v>94.40200148260037</v>
      </c>
      <c r="M21" s="7">
        <f t="shared" si="6"/>
      </c>
      <c r="N21" s="8">
        <f t="shared" si="7"/>
        <v>3.0575608759213466</v>
      </c>
    </row>
    <row r="22" spans="1:14" ht="12.75" outlineLevel="1">
      <c r="A22" s="1">
        <v>201308</v>
      </c>
      <c r="B22" s="9">
        <v>31.59</v>
      </c>
      <c r="C22" s="2">
        <v>2673.42</v>
      </c>
      <c r="E22" s="3">
        <f t="shared" si="2"/>
        <v>-0.5381449825894324</v>
      </c>
      <c r="G22" s="23">
        <f t="shared" si="0"/>
        <v>201308</v>
      </c>
      <c r="H22" s="13">
        <f t="shared" si="1"/>
        <v>31.59</v>
      </c>
      <c r="J22" s="12">
        <f t="shared" si="3"/>
        <v>95.09338398227287</v>
      </c>
      <c r="K22" s="12">
        <f t="shared" si="4"/>
        <v>100.94966761633428</v>
      </c>
      <c r="L22" s="16">
        <f t="shared" si="5"/>
        <v>94.1526567035774</v>
      </c>
      <c r="M22" s="7">
        <f t="shared" si="6"/>
      </c>
      <c r="N22" s="8">
        <f t="shared" si="7"/>
        <v>14.358011112495069</v>
      </c>
    </row>
    <row r="23" spans="1:14" ht="12.75" outlineLevel="1">
      <c r="A23" s="1">
        <v>201309</v>
      </c>
      <c r="B23" s="9">
        <v>32.9</v>
      </c>
      <c r="C23" s="2">
        <v>2802.27</v>
      </c>
      <c r="E23" s="3">
        <f t="shared" si="2"/>
        <v>3.9817629179331275</v>
      </c>
      <c r="G23" s="23">
        <f t="shared" si="0"/>
        <v>201309</v>
      </c>
      <c r="H23" s="13">
        <f t="shared" si="1"/>
        <v>32.9</v>
      </c>
      <c r="J23" s="12">
        <f t="shared" si="3"/>
        <v>93.58662613981762</v>
      </c>
      <c r="K23" s="12">
        <f t="shared" si="4"/>
        <v>97.4645390070922</v>
      </c>
      <c r="L23" s="16">
        <f t="shared" si="5"/>
        <v>94.34411862070664</v>
      </c>
      <c r="M23" s="7">
        <f t="shared" si="6"/>
      </c>
      <c r="N23" s="8">
        <f t="shared" si="7"/>
        <v>18.210980853729204</v>
      </c>
    </row>
    <row r="24" spans="1:14" ht="12.75" outlineLevel="1">
      <c r="A24" s="1">
        <v>201310</v>
      </c>
      <c r="B24" s="2">
        <v>33.7</v>
      </c>
      <c r="C24" s="2">
        <v>2904.3500000000004</v>
      </c>
      <c r="E24" s="3">
        <f t="shared" si="2"/>
        <v>2.3738872403560953</v>
      </c>
      <c r="G24" s="23">
        <f t="shared" si="0"/>
        <v>201310</v>
      </c>
      <c r="H24" s="13">
        <f t="shared" si="1"/>
        <v>33.7</v>
      </c>
      <c r="J24" s="12">
        <f t="shared" si="3"/>
        <v>90.44510385756675</v>
      </c>
      <c r="K24" s="12">
        <f t="shared" si="4"/>
        <v>95.94708209693373</v>
      </c>
      <c r="L24" s="16">
        <f t="shared" si="5"/>
        <v>94.06815614784978</v>
      </c>
      <c r="M24" s="7">
        <f t="shared" si="6"/>
      </c>
      <c r="N24" s="8">
        <f t="shared" si="7"/>
        <v>28.21491944437626</v>
      </c>
    </row>
    <row r="25" spans="1:14" ht="12.75" outlineLevel="1">
      <c r="A25" s="1">
        <v>201311</v>
      </c>
      <c r="B25" s="2">
        <v>33.14</v>
      </c>
      <c r="C25" s="2">
        <v>2870.8900000000003</v>
      </c>
      <c r="E25" s="3">
        <f t="shared" si="2"/>
        <v>-1.6898008449004294</v>
      </c>
      <c r="G25" s="23">
        <f t="shared" si="0"/>
        <v>201311</v>
      </c>
      <c r="H25" s="13">
        <f t="shared" si="1"/>
        <v>33.14</v>
      </c>
      <c r="J25" s="12">
        <f t="shared" si="3"/>
        <v>91.85274592637296</v>
      </c>
      <c r="K25" s="12">
        <f t="shared" si="4"/>
        <v>98.24733454033392</v>
      </c>
      <c r="L25" s="16">
        <f t="shared" si="5"/>
        <v>94.21850661016865</v>
      </c>
      <c r="M25" s="7">
        <f t="shared" si="6"/>
      </c>
      <c r="N25" s="8">
        <f t="shared" si="7"/>
        <v>22.94802840594322</v>
      </c>
    </row>
    <row r="26" spans="1:14" ht="12.75" outlineLevel="1">
      <c r="A26" s="1">
        <v>201312</v>
      </c>
      <c r="B26" s="2">
        <v>33.7</v>
      </c>
      <c r="C26" s="2">
        <v>2923.82</v>
      </c>
      <c r="E26" s="3">
        <f t="shared" si="2"/>
        <v>1.6617210682492647</v>
      </c>
      <c r="G26" s="23">
        <f t="shared" si="0"/>
        <v>201312</v>
      </c>
      <c r="H26" s="13">
        <f t="shared" si="1"/>
        <v>33.7</v>
      </c>
      <c r="J26" s="12">
        <f t="shared" si="3"/>
        <v>98.13056379821958</v>
      </c>
      <c r="K26" s="12">
        <f t="shared" si="4"/>
        <v>96.77052423343221</v>
      </c>
      <c r="L26" s="16">
        <f t="shared" si="5"/>
        <v>95.24421074024313</v>
      </c>
      <c r="M26" s="7">
        <f t="shared" si="6"/>
      </c>
      <c r="N26" s="8">
        <f t="shared" si="7"/>
        <v>7.6970300307189365</v>
      </c>
    </row>
    <row r="27" spans="1:14" ht="12.75" outlineLevel="1">
      <c r="A27" s="1">
        <v>201401</v>
      </c>
      <c r="B27" s="2">
        <v>34.15</v>
      </c>
      <c r="C27" s="2">
        <v>2891.25</v>
      </c>
      <c r="E27" s="3">
        <f t="shared" si="2"/>
        <v>1.3177159590043799</v>
      </c>
      <c r="G27" s="23">
        <f t="shared" si="0"/>
        <v>201401</v>
      </c>
      <c r="H27" s="13">
        <f t="shared" si="1"/>
        <v>34.15</v>
      </c>
      <c r="J27" s="12">
        <f t="shared" si="3"/>
        <v>97.393850658858</v>
      </c>
      <c r="K27" s="12">
        <f t="shared" si="4"/>
        <v>95.71254270375792</v>
      </c>
      <c r="L27" s="16">
        <f t="shared" si="5"/>
        <v>98.49872109876152</v>
      </c>
      <c r="M27" s="7">
        <f t="shared" si="6"/>
      </c>
      <c r="N27" s="8">
        <f t="shared" si="7"/>
        <v>10.91282099150308</v>
      </c>
    </row>
    <row r="28" spans="1:14" ht="12.75" outlineLevel="1">
      <c r="A28" s="1">
        <v>201402</v>
      </c>
      <c r="B28" s="2">
        <v>34.849999999999994</v>
      </c>
      <c r="C28" s="2">
        <v>3096.9100000000003</v>
      </c>
      <c r="E28" s="3">
        <f t="shared" si="2"/>
        <v>2.0086083213773196</v>
      </c>
      <c r="G28" s="23">
        <f t="shared" si="0"/>
        <v>201402</v>
      </c>
      <c r="H28" s="13">
        <f t="shared" si="1"/>
        <v>34.849999999999994</v>
      </c>
      <c r="J28" s="12">
        <f t="shared" si="3"/>
        <v>93.14203730272598</v>
      </c>
      <c r="K28" s="12">
        <f t="shared" si="4"/>
        <v>94.3615494978479</v>
      </c>
      <c r="L28" s="16">
        <f t="shared" si="5"/>
        <v>94.77910664484769</v>
      </c>
      <c r="M28" s="7">
        <f t="shared" si="6"/>
      </c>
      <c r="N28" s="8">
        <f t="shared" si="7"/>
        <v>33.38394980848842</v>
      </c>
    </row>
    <row r="29" spans="1:14" ht="12.75" outlineLevel="1">
      <c r="A29" s="1">
        <v>201403</v>
      </c>
      <c r="B29" s="2">
        <v>36.67</v>
      </c>
      <c r="C29" s="2">
        <v>3129.94</v>
      </c>
      <c r="E29" s="3">
        <f t="shared" si="2"/>
        <v>4.963185164985021</v>
      </c>
      <c r="G29" s="23">
        <f t="shared" si="0"/>
        <v>201403</v>
      </c>
      <c r="H29" s="13">
        <f t="shared" si="1"/>
        <v>36.67</v>
      </c>
      <c r="J29" s="12">
        <f t="shared" si="3"/>
        <v>88.0556313062449</v>
      </c>
      <c r="K29" s="12">
        <f t="shared" si="4"/>
        <v>90.67357512953365</v>
      </c>
      <c r="L29" s="16">
        <f t="shared" si="5"/>
        <v>99.17218951709711</v>
      </c>
      <c r="M29" s="7" t="str">
        <f t="shared" si="6"/>
        <v>*</v>
      </c>
      <c r="N29" s="8">
        <f t="shared" si="7"/>
        <v>49.3344916985115</v>
      </c>
    </row>
    <row r="30" spans="1:14" ht="12.75" outlineLevel="1">
      <c r="A30" s="1">
        <v>201404</v>
      </c>
      <c r="B30" s="2">
        <v>38.220000000000006</v>
      </c>
      <c r="C30" s="2">
        <v>3089.8</v>
      </c>
      <c r="E30" s="3">
        <f t="shared" si="2"/>
        <v>4.055468341182637</v>
      </c>
      <c r="G30" s="23">
        <f t="shared" si="0"/>
        <v>201404</v>
      </c>
      <c r="H30" s="13">
        <f t="shared" si="1"/>
        <v>38.220000000000006</v>
      </c>
      <c r="J30" s="12">
        <f t="shared" si="3"/>
        <v>84.69387755102039</v>
      </c>
      <c r="K30" s="12">
        <f t="shared" si="4"/>
        <v>88.2718472004186</v>
      </c>
      <c r="L30" s="16">
        <f t="shared" si="5"/>
        <v>104.55777391918639</v>
      </c>
      <c r="M30" s="7" t="str">
        <f t="shared" si="6"/>
        <v>*</v>
      </c>
      <c r="N30" s="8">
        <f t="shared" si="7"/>
        <v>60.09585519090616</v>
      </c>
    </row>
    <row r="31" spans="1:14" ht="12.75" outlineLevel="1">
      <c r="A31" s="1">
        <v>201405</v>
      </c>
      <c r="B31" s="2">
        <v>37.895</v>
      </c>
      <c r="C31" s="2">
        <v>3159.1</v>
      </c>
      <c r="E31" s="3">
        <f t="shared" si="2"/>
        <v>-0.8576329331046386</v>
      </c>
      <c r="G31" s="23">
        <f t="shared" si="0"/>
        <v>201405</v>
      </c>
      <c r="H31" s="13">
        <f t="shared" si="1"/>
        <v>37.895</v>
      </c>
      <c r="J31" s="12">
        <f t="shared" si="3"/>
        <v>84.44385802876369</v>
      </c>
      <c r="K31" s="12">
        <f t="shared" si="4"/>
        <v>90.3252407969389</v>
      </c>
      <c r="L31" s="16">
        <f t="shared" si="5"/>
        <v>101.42798279254609</v>
      </c>
      <c r="M31" s="7" t="str">
        <f t="shared" si="6"/>
        <v>*</v>
      </c>
      <c r="N31" s="8">
        <f t="shared" si="7"/>
        <v>61.99675661862548</v>
      </c>
    </row>
    <row r="32" spans="1:14" ht="12.75" outlineLevel="1">
      <c r="A32" s="1">
        <v>201406</v>
      </c>
      <c r="B32" s="2">
        <v>36.9</v>
      </c>
      <c r="C32" s="2">
        <v>3127.21</v>
      </c>
      <c r="E32" s="3">
        <f t="shared" si="2"/>
        <v>-2.6964769647696603</v>
      </c>
      <c r="G32" s="23">
        <f t="shared" si="0"/>
        <v>201406</v>
      </c>
      <c r="H32" s="13">
        <f t="shared" si="1"/>
        <v>36.9</v>
      </c>
      <c r="J32" s="12">
        <f t="shared" si="3"/>
        <v>87.18157181571817</v>
      </c>
      <c r="K32" s="12">
        <f t="shared" si="4"/>
        <v>93.82904245709122</v>
      </c>
      <c r="L32" s="16">
        <f t="shared" si="5"/>
        <v>100.34326315921048</v>
      </c>
      <c r="M32" s="7" t="str">
        <f t="shared" si="6"/>
        <v>*</v>
      </c>
      <c r="N32" s="8">
        <f t="shared" si="7"/>
        <v>44.152710423234346</v>
      </c>
    </row>
    <row r="33" spans="1:14" ht="12.75" outlineLevel="1">
      <c r="A33" s="1">
        <v>201407</v>
      </c>
      <c r="B33" s="2">
        <v>36.349999999999994</v>
      </c>
      <c r="C33" s="2">
        <v>3098.71</v>
      </c>
      <c r="E33" s="3">
        <f t="shared" si="2"/>
        <v>-1.5130674002751152</v>
      </c>
      <c r="G33" s="12">
        <f t="shared" si="0"/>
        <v>201407</v>
      </c>
      <c r="H33" s="13">
        <f t="shared" si="1"/>
        <v>36.349999999999994</v>
      </c>
      <c r="J33" s="12">
        <f t="shared" si="3"/>
        <v>87.37276478679507</v>
      </c>
      <c r="K33" s="12">
        <f t="shared" si="4"/>
        <v>96.30100871160018</v>
      </c>
      <c r="L33" s="16">
        <f t="shared" si="5"/>
        <v>99.88439284500113</v>
      </c>
      <c r="M33" s="7">
        <f t="shared" si="6"/>
      </c>
      <c r="N33" s="8">
        <f t="shared" si="7"/>
        <v>43.070403767203196</v>
      </c>
    </row>
    <row r="34" spans="1:14" ht="12.75" outlineLevel="1">
      <c r="A34" s="1">
        <v>201408</v>
      </c>
      <c r="B34" s="2">
        <v>37.13</v>
      </c>
      <c r="C34" s="2">
        <v>3192.72</v>
      </c>
      <c r="E34" s="3">
        <f t="shared" si="2"/>
        <v>2.100727174791296</v>
      </c>
      <c r="G34" s="12">
        <f t="shared" si="0"/>
        <v>201408</v>
      </c>
      <c r="H34" s="13">
        <f t="shared" si="1"/>
        <v>37.13</v>
      </c>
      <c r="J34" s="12">
        <f t="shared" si="3"/>
        <v>85.0794505790466</v>
      </c>
      <c r="K34" s="12">
        <f t="shared" si="4"/>
        <v>95.52136637041026</v>
      </c>
      <c r="L34" s="16">
        <f t="shared" si="5"/>
        <v>99.15351182972525</v>
      </c>
      <c r="M34" s="7">
        <f t="shared" si="6"/>
      </c>
      <c r="N34" s="8">
        <f t="shared" si="7"/>
        <v>52.599215430971334</v>
      </c>
    </row>
    <row r="35" spans="1:14" ht="12.75" outlineLevel="1">
      <c r="A35" s="1">
        <v>201409</v>
      </c>
      <c r="B35" s="2">
        <v>38.03</v>
      </c>
      <c r="C35" s="2">
        <v>3221.4</v>
      </c>
      <c r="E35" s="3">
        <f t="shared" si="2"/>
        <v>2.366552721535626</v>
      </c>
      <c r="G35" s="12">
        <f t="shared" si="0"/>
        <v>201409</v>
      </c>
      <c r="H35" s="13">
        <f t="shared" si="1"/>
        <v>38.03</v>
      </c>
      <c r="J35" s="12">
        <f t="shared" si="3"/>
        <v>86.51064948724691</v>
      </c>
      <c r="K35" s="12">
        <f t="shared" si="4"/>
        <v>94.38491541765269</v>
      </c>
      <c r="L35" s="16">
        <f t="shared" si="5"/>
        <v>100.60272675493056</v>
      </c>
      <c r="M35" s="7" t="str">
        <f t="shared" si="6"/>
        <v>*</v>
      </c>
      <c r="N35" s="8">
        <f t="shared" si="7"/>
        <v>49.51376387255769</v>
      </c>
    </row>
    <row r="36" spans="1:14" ht="12.75" outlineLevel="1">
      <c r="A36" s="1">
        <v>201410</v>
      </c>
      <c r="B36" s="2">
        <v>39.56</v>
      </c>
      <c r="C36" s="2">
        <v>3157.15</v>
      </c>
      <c r="E36" s="3">
        <f t="shared" si="2"/>
        <v>3.8675429726996993</v>
      </c>
      <c r="G36" s="12">
        <f t="shared" si="0"/>
        <v>201410</v>
      </c>
      <c r="H36" s="13">
        <f t="shared" si="1"/>
        <v>39.56</v>
      </c>
      <c r="J36" s="12">
        <f t="shared" si="3"/>
        <v>85.18705763397371</v>
      </c>
      <c r="K36" s="12">
        <f t="shared" si="4"/>
        <v>91.96895011796427</v>
      </c>
      <c r="L36" s="16">
        <f t="shared" si="5"/>
        <v>106.0721436774394</v>
      </c>
      <c r="M36" s="7" t="str">
        <f t="shared" si="6"/>
        <v>*</v>
      </c>
      <c r="N36" s="8">
        <f t="shared" si="7"/>
        <v>52.429127485067625</v>
      </c>
    </row>
    <row r="37" spans="1:14" ht="12.75" outlineLevel="1">
      <c r="A37" s="1">
        <v>201411</v>
      </c>
      <c r="B37" s="2">
        <v>40.33</v>
      </c>
      <c r="C37" s="2">
        <v>3287.9100000000003</v>
      </c>
      <c r="E37" s="3">
        <f t="shared" si="2"/>
        <v>1.909248698239514</v>
      </c>
      <c r="G37" s="12">
        <f t="shared" si="0"/>
        <v>201411</v>
      </c>
      <c r="H37" s="13">
        <f t="shared" si="1"/>
        <v>40.33</v>
      </c>
      <c r="J37" s="12">
        <f t="shared" si="3"/>
        <v>82.17208033721795</v>
      </c>
      <c r="K37" s="12">
        <f t="shared" si="4"/>
        <v>91.69869410695098</v>
      </c>
      <c r="L37" s="16">
        <f t="shared" si="5"/>
        <v>103.30648228509668</v>
      </c>
      <c r="M37" s="7" t="str">
        <f t="shared" si="6"/>
        <v>*</v>
      </c>
      <c r="N37" s="8">
        <f t="shared" si="7"/>
        <v>69.70529667804175</v>
      </c>
    </row>
    <row r="38" spans="1:14" ht="12.75" outlineLevel="1">
      <c r="A38" s="1">
        <v>201412</v>
      </c>
      <c r="B38" s="2">
        <v>38.51</v>
      </c>
      <c r="C38" s="2">
        <v>3285.26</v>
      </c>
      <c r="E38" s="3">
        <f t="shared" si="2"/>
        <v>-4.726045183069334</v>
      </c>
      <c r="G38" s="12">
        <f t="shared" si="0"/>
        <v>201412</v>
      </c>
      <c r="H38" s="13">
        <f t="shared" si="1"/>
        <v>38.51</v>
      </c>
      <c r="J38" s="12">
        <f t="shared" si="3"/>
        <v>87.50973773045963</v>
      </c>
      <c r="K38" s="12">
        <f t="shared" si="4"/>
        <v>97.0732710118584</v>
      </c>
      <c r="L38" s="16">
        <f t="shared" si="5"/>
        <v>98.60997731739471</v>
      </c>
      <c r="M38" s="7">
        <f t="shared" si="6"/>
      </c>
      <c r="N38" s="8">
        <f t="shared" si="7"/>
        <v>36.38914384932352</v>
      </c>
    </row>
    <row r="39" spans="1:14" ht="12.75" outlineLevel="1">
      <c r="A39" s="1">
        <v>201501</v>
      </c>
      <c r="B39" s="2">
        <v>38.879999999999995</v>
      </c>
      <c r="C39" s="2">
        <v>3530.3100000000004</v>
      </c>
      <c r="E39" s="3">
        <f t="shared" si="2"/>
        <v>0.951646090534973</v>
      </c>
      <c r="G39" s="12">
        <f t="shared" si="0"/>
        <v>201501</v>
      </c>
      <c r="H39" s="13">
        <f t="shared" si="1"/>
        <v>38.879999999999995</v>
      </c>
      <c r="J39" s="12">
        <f t="shared" si="3"/>
        <v>87.8343621399177</v>
      </c>
      <c r="K39" s="12">
        <f t="shared" si="4"/>
        <v>97.1632801783265</v>
      </c>
      <c r="L39" s="16">
        <f t="shared" si="5"/>
        <v>93.23268715345162</v>
      </c>
      <c r="M39" s="7">
        <f t="shared" si="6"/>
      </c>
      <c r="N39" s="8">
        <f t="shared" si="7"/>
        <v>35.359564201554605</v>
      </c>
    </row>
    <row r="40" spans="1:14" ht="12.75" outlineLevel="1">
      <c r="A40" s="1">
        <v>201502</v>
      </c>
      <c r="B40" s="2">
        <v>40.44</v>
      </c>
      <c r="C40" s="2">
        <v>3714.44</v>
      </c>
      <c r="E40" s="3">
        <f t="shared" si="2"/>
        <v>3.8575667655786408</v>
      </c>
      <c r="G40" s="12">
        <f t="shared" si="0"/>
        <v>201502</v>
      </c>
      <c r="H40" s="13">
        <f t="shared" si="1"/>
        <v>40.44</v>
      </c>
      <c r="J40" s="12">
        <f t="shared" si="3"/>
        <v>86.17705242334321</v>
      </c>
      <c r="K40" s="12">
        <f t="shared" si="4"/>
        <v>94.56705407187603</v>
      </c>
      <c r="L40" s="16">
        <f t="shared" si="5"/>
        <v>92.50874233107977</v>
      </c>
      <c r="M40" s="7">
        <f t="shared" si="6"/>
      </c>
      <c r="N40" s="8">
        <f t="shared" si="7"/>
        <v>39.24425400104668</v>
      </c>
    </row>
    <row r="41" spans="1:14" ht="12.75" outlineLevel="1">
      <c r="A41" s="1">
        <v>201503</v>
      </c>
      <c r="B41" s="2">
        <v>39.18</v>
      </c>
      <c r="C41" s="2">
        <v>3725.82</v>
      </c>
      <c r="E41" s="3">
        <f t="shared" si="2"/>
        <v>-3.2159264931087237</v>
      </c>
      <c r="G41" s="12">
        <f t="shared" si="0"/>
        <v>201503</v>
      </c>
      <c r="H41" s="13">
        <f t="shared" si="1"/>
        <v>39.18</v>
      </c>
      <c r="J41" s="12">
        <f t="shared" si="3"/>
        <v>93.59367023991832</v>
      </c>
      <c r="K41" s="12">
        <f t="shared" si="4"/>
        <v>98.14212183086609</v>
      </c>
      <c r="L41" s="16">
        <f t="shared" si="5"/>
        <v>90.22462340558168</v>
      </c>
      <c r="M41" s="7">
        <f t="shared" si="6"/>
      </c>
      <c r="N41" s="8">
        <f t="shared" si="7"/>
        <v>16.7977852809231</v>
      </c>
    </row>
    <row r="42" spans="1:14" ht="12.75" outlineLevel="1">
      <c r="A42" s="1">
        <v>201504</v>
      </c>
      <c r="B42" s="2">
        <v>39.54</v>
      </c>
      <c r="C42" s="2">
        <v>3674.18</v>
      </c>
      <c r="E42" s="3">
        <f t="shared" si="2"/>
        <v>0.9104704097116829</v>
      </c>
      <c r="G42" s="12">
        <f t="shared" si="0"/>
        <v>201504</v>
      </c>
      <c r="H42" s="13">
        <f t="shared" si="1"/>
        <v>39.54</v>
      </c>
      <c r="J42" s="12">
        <f t="shared" si="3"/>
        <v>96.66160849772385</v>
      </c>
      <c r="K42" s="12">
        <f t="shared" si="4"/>
        <v>97.52676614398922</v>
      </c>
      <c r="L42" s="16">
        <f t="shared" si="5"/>
        <v>93.42903145776738</v>
      </c>
      <c r="M42" s="7">
        <f t="shared" si="6"/>
      </c>
      <c r="N42" s="8">
        <f t="shared" si="7"/>
        <v>8.73101193370866</v>
      </c>
    </row>
    <row r="43" spans="1:14" ht="12.75" outlineLevel="1">
      <c r="A43" s="1">
        <v>201505</v>
      </c>
      <c r="B43" s="2">
        <v>39.49</v>
      </c>
      <c r="C43" s="2">
        <v>3708.66</v>
      </c>
      <c r="E43" s="3">
        <f t="shared" si="2"/>
        <v>-0.12661433274245926</v>
      </c>
      <c r="G43" s="12">
        <f t="shared" si="0"/>
        <v>201505</v>
      </c>
      <c r="H43" s="13">
        <f t="shared" si="1"/>
        <v>39.49</v>
      </c>
      <c r="J43" s="12">
        <f t="shared" si="3"/>
        <v>95.96100278551532</v>
      </c>
      <c r="K43" s="12">
        <f t="shared" si="4"/>
        <v>97.98683210939478</v>
      </c>
      <c r="L43" s="16">
        <f t="shared" si="5"/>
        <v>93.386047045236</v>
      </c>
      <c r="M43" s="7">
        <f t="shared" si="6"/>
      </c>
      <c r="N43" s="8">
        <f t="shared" si="7"/>
        <v>10.961861950324593</v>
      </c>
    </row>
    <row r="44" spans="1:14" ht="12.75" outlineLevel="1">
      <c r="A44" s="1">
        <v>201506</v>
      </c>
      <c r="B44" s="2">
        <v>36.290000000000006</v>
      </c>
      <c r="C44" s="2">
        <v>3574.7</v>
      </c>
      <c r="E44" s="3">
        <f t="shared" si="2"/>
        <v>-8.817856158721396</v>
      </c>
      <c r="G44" s="12">
        <f t="shared" si="0"/>
        <v>201506</v>
      </c>
      <c r="H44" s="13">
        <f t="shared" si="1"/>
        <v>36.290000000000006</v>
      </c>
      <c r="J44" s="12">
        <f t="shared" si="3"/>
        <v>101.68090383025624</v>
      </c>
      <c r="K44" s="12">
        <f t="shared" si="4"/>
        <v>106.48709470010103</v>
      </c>
      <c r="L44" s="16">
        <f t="shared" si="5"/>
        <v>90.13144496850038</v>
      </c>
      <c r="M44" s="7">
        <f t="shared" si="6"/>
      </c>
      <c r="N44" s="8">
        <f t="shared" si="7"/>
        <v>-5.364660712868247</v>
      </c>
    </row>
    <row r="45" spans="1:14" ht="12.75" outlineLevel="1">
      <c r="A45" s="1">
        <v>201507</v>
      </c>
      <c r="B45" s="2">
        <v>38.17</v>
      </c>
      <c r="C45" s="2">
        <v>3762.64</v>
      </c>
      <c r="E45" s="3">
        <f t="shared" si="2"/>
        <v>4.925334031962262</v>
      </c>
      <c r="G45" s="12">
        <f t="shared" si="0"/>
        <v>201507</v>
      </c>
      <c r="H45" s="13">
        <f t="shared" si="1"/>
        <v>38.17</v>
      </c>
      <c r="J45" s="12">
        <f t="shared" si="3"/>
        <v>95.23185747969607</v>
      </c>
      <c r="K45" s="12">
        <f t="shared" si="4"/>
        <v>101.6395947952144</v>
      </c>
      <c r="L45" s="16">
        <f t="shared" si="5"/>
        <v>91.16012386255929</v>
      </c>
      <c r="M45" s="7">
        <f t="shared" si="6"/>
      </c>
      <c r="N45" s="8">
        <f t="shared" si="7"/>
        <v>8.277828587868846</v>
      </c>
    </row>
    <row r="46" spans="1:14" ht="12.75" outlineLevel="1">
      <c r="A46" s="1">
        <v>201508</v>
      </c>
      <c r="B46" s="2">
        <v>40.335</v>
      </c>
      <c r="C46" s="2">
        <v>3463.12</v>
      </c>
      <c r="E46" s="3">
        <f t="shared" si="2"/>
        <v>5.367546795586957</v>
      </c>
      <c r="G46" s="12">
        <f t="shared" si="0"/>
        <v>201508</v>
      </c>
      <c r="H46" s="13">
        <f t="shared" si="1"/>
        <v>40.335</v>
      </c>
      <c r="J46" s="12">
        <f t="shared" si="3"/>
        <v>92.05404735341516</v>
      </c>
      <c r="K46" s="12">
        <f t="shared" si="4"/>
        <v>96.84620470228505</v>
      </c>
      <c r="L46" s="16">
        <f t="shared" si="5"/>
        <v>104.61847011691583</v>
      </c>
      <c r="M46" s="7" t="str">
        <f t="shared" si="6"/>
        <v>*</v>
      </c>
      <c r="N46" s="8">
        <f t="shared" si="7"/>
        <v>14.209384228647208</v>
      </c>
    </row>
    <row r="47" spans="1:14" ht="12.75" outlineLevel="1">
      <c r="A47" s="1">
        <v>201509</v>
      </c>
      <c r="B47" s="2">
        <v>42.58</v>
      </c>
      <c r="C47" s="2">
        <v>3296.76</v>
      </c>
      <c r="E47" s="3">
        <f t="shared" si="2"/>
        <v>5.272428370126814</v>
      </c>
      <c r="G47" s="12">
        <f t="shared" si="0"/>
        <v>201509</v>
      </c>
      <c r="H47" s="13">
        <f t="shared" si="1"/>
        <v>42.58</v>
      </c>
      <c r="J47" s="12">
        <f t="shared" si="3"/>
        <v>89.3142320338187</v>
      </c>
      <c r="K47" s="12">
        <f t="shared" si="4"/>
        <v>92.63053859401911</v>
      </c>
      <c r="L47" s="16">
        <f t="shared" si="5"/>
        <v>115.10484098600763</v>
      </c>
      <c r="M47" s="7" t="str">
        <f t="shared" si="6"/>
        <v>*</v>
      </c>
      <c r="N47" s="8">
        <f t="shared" si="7"/>
        <v>19.05148545171908</v>
      </c>
    </row>
    <row r="48" spans="1:14" ht="12.75" outlineLevel="1">
      <c r="A48" s="1">
        <v>201510</v>
      </c>
      <c r="B48" s="2">
        <v>44.01</v>
      </c>
      <c r="C48" s="2">
        <v>3600.2</v>
      </c>
      <c r="E48" s="3">
        <f t="shared" si="2"/>
        <v>3.24926153147012</v>
      </c>
      <c r="G48" s="12">
        <f t="shared" si="0"/>
        <v>201510</v>
      </c>
      <c r="H48" s="13">
        <f t="shared" si="1"/>
        <v>44.01</v>
      </c>
      <c r="J48" s="12">
        <f t="shared" si="3"/>
        <v>89.88866166780278</v>
      </c>
      <c r="K48" s="12">
        <f t="shared" si="4"/>
        <v>90.46334166477315</v>
      </c>
      <c r="L48" s="16">
        <f t="shared" si="5"/>
        <v>109.06206168604774</v>
      </c>
      <c r="M48" s="7" t="str">
        <f t="shared" si="6"/>
        <v>*</v>
      </c>
      <c r="N48" s="8">
        <f t="shared" si="7"/>
        <v>18.03442632176548</v>
      </c>
    </row>
    <row r="49" spans="1:14" ht="12.75" outlineLevel="1">
      <c r="A49" s="1">
        <v>201511</v>
      </c>
      <c r="B49" s="2">
        <v>42.43</v>
      </c>
      <c r="C49" s="2">
        <v>3760.8900000000003</v>
      </c>
      <c r="E49" s="3">
        <f t="shared" si="2"/>
        <v>-3.7237803440961543</v>
      </c>
      <c r="G49" s="12">
        <f t="shared" si="0"/>
        <v>201511</v>
      </c>
      <c r="H49" s="13">
        <f t="shared" si="1"/>
        <v>42.43</v>
      </c>
      <c r="J49" s="12">
        <f t="shared" si="3"/>
        <v>95.05067169455573</v>
      </c>
      <c r="K49" s="12">
        <f t="shared" si="4"/>
        <v>94.24444182575222</v>
      </c>
      <c r="L49" s="16">
        <f t="shared" si="5"/>
        <v>101.32560706876312</v>
      </c>
      <c r="M49" s="7" t="str">
        <f t="shared" si="6"/>
        <v>*</v>
      </c>
      <c r="N49" s="8">
        <f t="shared" si="7"/>
        <v>7.134658726853817</v>
      </c>
    </row>
    <row r="50" spans="1:14" ht="12.75" outlineLevel="1">
      <c r="A50" s="1">
        <v>201512</v>
      </c>
      <c r="B50" s="2">
        <v>42.91</v>
      </c>
      <c r="C50" s="2">
        <v>3700.3</v>
      </c>
      <c r="E50" s="3">
        <f t="shared" si="2"/>
        <v>1.1186203682125306</v>
      </c>
      <c r="G50" s="12">
        <f t="shared" si="0"/>
        <v>201512</v>
      </c>
      <c r="H50" s="13">
        <f t="shared" si="1"/>
        <v>42.91</v>
      </c>
      <c r="J50" s="12">
        <f t="shared" si="3"/>
        <v>89.74597995805173</v>
      </c>
      <c r="K50" s="12">
        <f t="shared" si="4"/>
        <v>94.04470597374349</v>
      </c>
      <c r="L50" s="16">
        <f t="shared" si="5"/>
        <v>104.19735882530095</v>
      </c>
      <c r="M50" s="7" t="str">
        <f t="shared" si="6"/>
        <v>*</v>
      </c>
      <c r="N50" s="8">
        <f t="shared" si="7"/>
        <v>18.934867670732523</v>
      </c>
    </row>
    <row r="51" spans="1:14" ht="12.75" outlineLevel="1">
      <c r="A51" s="1">
        <v>201601</v>
      </c>
      <c r="B51" s="2">
        <v>44.5</v>
      </c>
      <c r="C51" s="2">
        <v>3486.22</v>
      </c>
      <c r="E51" s="3">
        <f t="shared" si="2"/>
        <v>3.5730337078651764</v>
      </c>
      <c r="G51" s="12">
        <f t="shared" si="0"/>
        <v>201601</v>
      </c>
      <c r="H51" s="13">
        <f t="shared" si="1"/>
        <v>44.5</v>
      </c>
      <c r="J51" s="12">
        <f t="shared" si="3"/>
        <v>87.37078651685393</v>
      </c>
      <c r="K51" s="12">
        <f t="shared" si="4"/>
        <v>91.73689138576779</v>
      </c>
      <c r="L51" s="16">
        <f t="shared" si="5"/>
        <v>113.2632198108326</v>
      </c>
      <c r="M51" s="7" t="str">
        <f t="shared" si="6"/>
        <v>*</v>
      </c>
      <c r="N51" s="8">
        <f t="shared" si="7"/>
        <v>23.611773829993265</v>
      </c>
    </row>
    <row r="52" spans="1:14" ht="12.75" outlineLevel="1">
      <c r="A52" s="1">
        <v>201602</v>
      </c>
      <c r="B52" s="2">
        <v>44.25</v>
      </c>
      <c r="C52" s="2">
        <v>3371.82</v>
      </c>
      <c r="E52" s="3">
        <f t="shared" si="2"/>
        <v>-0.5649717514124294</v>
      </c>
      <c r="G52" s="12">
        <f t="shared" si="0"/>
        <v>201602</v>
      </c>
      <c r="H52" s="13">
        <f t="shared" si="1"/>
        <v>44.25</v>
      </c>
      <c r="J52" s="12">
        <f t="shared" si="3"/>
        <v>91.38983050847457</v>
      </c>
      <c r="K52" s="12">
        <f t="shared" si="4"/>
        <v>92.97269303201507</v>
      </c>
      <c r="L52" s="16">
        <f t="shared" si="5"/>
        <v>114.63868368150449</v>
      </c>
      <c r="M52" s="7" t="str">
        <f t="shared" si="6"/>
        <v>*</v>
      </c>
      <c r="N52" s="8">
        <f t="shared" si="7"/>
        <v>15.44512393343947</v>
      </c>
    </row>
    <row r="53" spans="1:14" ht="12.75" outlineLevel="1">
      <c r="A53" s="1">
        <v>201603</v>
      </c>
      <c r="B53" s="2">
        <v>43.715</v>
      </c>
      <c r="C53" s="2">
        <v>3373.04</v>
      </c>
      <c r="E53" s="3">
        <f t="shared" si="2"/>
        <v>-1.2238362118265962</v>
      </c>
      <c r="G53" s="12">
        <f t="shared" si="0"/>
        <v>201603</v>
      </c>
      <c r="H53" s="13">
        <f t="shared" si="1"/>
        <v>43.715</v>
      </c>
      <c r="J53" s="12">
        <f t="shared" si="3"/>
        <v>89.62598650348849</v>
      </c>
      <c r="K53" s="12">
        <f t="shared" si="4"/>
        <v>94.97502764116055</v>
      </c>
      <c r="L53" s="16">
        <f t="shared" si="5"/>
        <v>111.26351438555264</v>
      </c>
      <c r="M53" s="7" t="str">
        <f t="shared" si="6"/>
        <v>*</v>
      </c>
      <c r="N53" s="8">
        <f t="shared" si="7"/>
        <v>19.893859707744202</v>
      </c>
    </row>
    <row r="54" spans="1:14" ht="12.75" outlineLevel="1">
      <c r="A54" s="1">
        <v>201604</v>
      </c>
      <c r="B54" s="2">
        <v>45.155</v>
      </c>
      <c r="C54" s="2">
        <v>3409.3700000000003</v>
      </c>
      <c r="E54" s="3">
        <f t="shared" si="2"/>
        <v>3.189015612888933</v>
      </c>
      <c r="G54" s="12">
        <f t="shared" si="0"/>
        <v>201604</v>
      </c>
      <c r="H54" s="13">
        <f t="shared" si="1"/>
        <v>45.155</v>
      </c>
      <c r="J54" s="12">
        <f t="shared" si="3"/>
        <v>87.56505370390876</v>
      </c>
      <c r="K54" s="12">
        <f t="shared" si="4"/>
        <v>92.98250470601265</v>
      </c>
      <c r="L54" s="16">
        <f t="shared" si="5"/>
        <v>111.74064889185323</v>
      </c>
      <c r="M54" s="7" t="str">
        <f t="shared" si="6"/>
        <v>*</v>
      </c>
      <c r="N54" s="8">
        <f t="shared" si="7"/>
        <v>24.124328917338463</v>
      </c>
    </row>
    <row r="55" spans="1:14" ht="12.75" outlineLevel="1">
      <c r="A55" s="1">
        <v>201605</v>
      </c>
      <c r="B55" s="2">
        <v>45.375</v>
      </c>
      <c r="C55" s="2">
        <v>3514.06</v>
      </c>
      <c r="E55" s="3">
        <f t="shared" si="2"/>
        <v>0.48484848484848236</v>
      </c>
      <c r="G55" s="12">
        <f t="shared" si="0"/>
        <v>201605</v>
      </c>
      <c r="H55" s="13">
        <f t="shared" si="1"/>
        <v>45.375</v>
      </c>
      <c r="J55" s="12">
        <f t="shared" si="3"/>
        <v>87.03030303030303</v>
      </c>
      <c r="K55" s="12">
        <f t="shared" si="4"/>
        <v>93.61248852157944</v>
      </c>
      <c r="L55" s="16">
        <f t="shared" si="5"/>
        <v>107.18915339454053</v>
      </c>
      <c r="M55" s="7" t="str">
        <f t="shared" si="6"/>
        <v>*</v>
      </c>
      <c r="N55" s="8">
        <f t="shared" si="7"/>
        <v>25.398187386183128</v>
      </c>
    </row>
    <row r="56" spans="1:14" ht="12.75" outlineLevel="1">
      <c r="A56" s="1">
        <v>201606</v>
      </c>
      <c r="B56" s="2">
        <v>50.32</v>
      </c>
      <c r="C56" s="2">
        <v>3345.63</v>
      </c>
      <c r="E56" s="3">
        <f t="shared" si="2"/>
        <v>9.827106518282989</v>
      </c>
      <c r="G56" s="12">
        <f t="shared" si="0"/>
        <v>201606</v>
      </c>
      <c r="H56" s="13">
        <f t="shared" si="1"/>
        <v>50.32</v>
      </c>
      <c r="J56" s="12">
        <f t="shared" si="3"/>
        <v>72.11844197138316</v>
      </c>
      <c r="K56" s="12">
        <f t="shared" si="4"/>
        <v>86.7365527291998</v>
      </c>
      <c r="L56" s="16">
        <f t="shared" si="5"/>
        <v>120.85266022616312</v>
      </c>
      <c r="M56" s="7" t="str">
        <f t="shared" si="6"/>
        <v>*</v>
      </c>
      <c r="N56" s="8">
        <f t="shared" si="7"/>
        <v>72.1775601996247</v>
      </c>
    </row>
    <row r="57" spans="1:14" ht="12.75" outlineLevel="1">
      <c r="A57" s="1">
        <v>201607</v>
      </c>
      <c r="B57" s="2">
        <v>47.665000000000006</v>
      </c>
      <c r="C57" s="2">
        <v>3464.84</v>
      </c>
      <c r="E57" s="3">
        <f t="shared" si="2"/>
        <v>-5.570124829539481</v>
      </c>
      <c r="G57" s="12">
        <f t="shared" si="0"/>
        <v>201607</v>
      </c>
      <c r="H57" s="13">
        <f t="shared" si="1"/>
        <v>47.665000000000006</v>
      </c>
      <c r="J57" s="12">
        <f t="shared" si="3"/>
        <v>80.07972306724011</v>
      </c>
      <c r="K57" s="12">
        <f t="shared" si="4"/>
        <v>93.22791006678554</v>
      </c>
      <c r="L57" s="16">
        <f t="shared" si="5"/>
        <v>107.80105699862726</v>
      </c>
      <c r="M57" s="7" t="str">
        <f t="shared" si="6"/>
        <v>*</v>
      </c>
      <c r="N57" s="8">
        <f t="shared" si="7"/>
        <v>41.233277522403974</v>
      </c>
    </row>
    <row r="58" spans="1:14" ht="12.75" outlineLevel="1">
      <c r="A58" s="1">
        <v>201608</v>
      </c>
      <c r="B58" s="2">
        <v>45.27</v>
      </c>
      <c r="C58" s="2">
        <v>3553.3700000000003</v>
      </c>
      <c r="E58" s="3">
        <f t="shared" si="2"/>
        <v>-5.290479346145356</v>
      </c>
      <c r="G58" s="12">
        <f t="shared" si="0"/>
        <v>201608</v>
      </c>
      <c r="H58" s="13">
        <f t="shared" si="1"/>
        <v>45.27</v>
      </c>
      <c r="J58" s="12">
        <f t="shared" si="3"/>
        <v>89.0987408880053</v>
      </c>
      <c r="K58" s="12">
        <f t="shared" si="4"/>
        <v>99.06855165304468</v>
      </c>
      <c r="L58" s="16">
        <f t="shared" si="5"/>
        <v>99.13177564525694</v>
      </c>
      <c r="M58" s="7">
        <f t="shared" si="6"/>
      </c>
      <c r="N58" s="8">
        <f t="shared" si="7"/>
        <v>19.0483765755628</v>
      </c>
    </row>
    <row r="59" spans="1:14" ht="12.75" outlineLevel="1">
      <c r="A59" s="1">
        <v>201609</v>
      </c>
      <c r="B59" s="2">
        <v>45.49</v>
      </c>
      <c r="C59" s="2">
        <v>3555.92</v>
      </c>
      <c r="E59" s="3">
        <f t="shared" si="2"/>
        <v>0.48362277423609334</v>
      </c>
      <c r="G59" s="12">
        <f t="shared" si="0"/>
        <v>201609</v>
      </c>
      <c r="H59" s="13">
        <f t="shared" si="1"/>
        <v>45.49</v>
      </c>
      <c r="J59" s="12">
        <f t="shared" si="3"/>
        <v>93.60298966805891</v>
      </c>
      <c r="K59" s="12">
        <f t="shared" si="4"/>
        <v>99.12251776947315</v>
      </c>
      <c r="L59" s="16">
        <f t="shared" si="5"/>
        <v>99.6194749190567</v>
      </c>
      <c r="M59" s="7">
        <f t="shared" si="6"/>
      </c>
      <c r="N59" s="8">
        <f t="shared" si="7"/>
        <v>10.746407169200285</v>
      </c>
    </row>
    <row r="60" spans="1:14" ht="12.75" outlineLevel="1">
      <c r="A60" s="1">
        <v>201610</v>
      </c>
      <c r="B60" s="2">
        <v>47.15</v>
      </c>
      <c r="C60" s="2">
        <v>3540.56</v>
      </c>
      <c r="E60" s="3">
        <f t="shared" si="2"/>
        <v>3.520678685047713</v>
      </c>
      <c r="G60" s="12">
        <f t="shared" si="0"/>
        <v>201610</v>
      </c>
      <c r="H60" s="13">
        <f t="shared" si="1"/>
        <v>47.15</v>
      </c>
      <c r="J60" s="12">
        <f t="shared" si="3"/>
        <v>93.34040296924708</v>
      </c>
      <c r="K60" s="12">
        <f t="shared" si="4"/>
        <v>96.18769883351008</v>
      </c>
      <c r="L60" s="16">
        <f t="shared" si="5"/>
        <v>102.95843045271812</v>
      </c>
      <c r="M60" s="7" t="str">
        <f t="shared" si="6"/>
        <v>*</v>
      </c>
      <c r="N60" s="8">
        <f t="shared" si="7"/>
        <v>11.228309279546922</v>
      </c>
    </row>
    <row r="61" spans="1:14" ht="12.75" outlineLevel="1">
      <c r="A61" s="1">
        <v>201611</v>
      </c>
      <c r="B61" s="2">
        <v>46.585</v>
      </c>
      <c r="C61" s="2">
        <v>3478.63</v>
      </c>
      <c r="E61" s="3">
        <f t="shared" si="2"/>
        <v>-1.2128367500268278</v>
      </c>
      <c r="G61" s="12">
        <f t="shared" si="0"/>
        <v>201611</v>
      </c>
      <c r="H61" s="13">
        <f t="shared" si="1"/>
        <v>46.585</v>
      </c>
      <c r="J61" s="12">
        <f t="shared" si="3"/>
        <v>91.08082000643984</v>
      </c>
      <c r="K61" s="12">
        <f t="shared" si="4"/>
        <v>98.09756359343136</v>
      </c>
      <c r="L61" s="16">
        <f t="shared" si="5"/>
        <v>102.06192121742932</v>
      </c>
      <c r="M61" s="7" t="str">
        <f t="shared" si="6"/>
        <v>*</v>
      </c>
      <c r="N61" s="8">
        <f t="shared" si="7"/>
        <v>16.70586620985213</v>
      </c>
    </row>
    <row r="62" spans="1:14" ht="12.75" outlineLevel="1">
      <c r="A62" s="1">
        <v>201612</v>
      </c>
      <c r="B62" s="2">
        <v>49.685</v>
      </c>
      <c r="C62" s="2">
        <v>3606.36</v>
      </c>
      <c r="E62" s="3">
        <f t="shared" si="2"/>
        <v>6.239307638120159</v>
      </c>
      <c r="G62" s="12">
        <f t="shared" si="0"/>
        <v>201612</v>
      </c>
      <c r="H62" s="13">
        <f t="shared" si="1"/>
        <v>49.685</v>
      </c>
      <c r="J62" s="12">
        <f t="shared" si="3"/>
        <v>86.36409379088255</v>
      </c>
      <c r="K62" s="12">
        <f t="shared" si="4"/>
        <v>93.11328033276307</v>
      </c>
      <c r="L62" s="16">
        <f t="shared" si="5"/>
        <v>103.4837671240544</v>
      </c>
      <c r="M62" s="7" t="str">
        <f t="shared" si="6"/>
        <v>*</v>
      </c>
      <c r="N62" s="8">
        <f t="shared" si="7"/>
        <v>25.15748756997822</v>
      </c>
    </row>
    <row r="63" spans="1:14" ht="12.75" outlineLevel="1">
      <c r="A63" s="1">
        <v>201701</v>
      </c>
      <c r="B63" s="2">
        <v>46.17</v>
      </c>
      <c r="C63" s="2">
        <v>3542.27</v>
      </c>
      <c r="E63" s="3">
        <f t="shared" si="2"/>
        <v>-7.613168724279836</v>
      </c>
      <c r="G63" s="12">
        <f t="shared" si="0"/>
        <v>201701</v>
      </c>
      <c r="H63" s="13">
        <f t="shared" si="1"/>
        <v>46.17</v>
      </c>
      <c r="J63" s="12">
        <f t="shared" si="3"/>
        <v>96.38293264024257</v>
      </c>
      <c r="K63" s="12">
        <f t="shared" si="4"/>
        <v>100.50357374918778</v>
      </c>
      <c r="L63" s="16">
        <f t="shared" si="5"/>
        <v>97.7401778309475</v>
      </c>
      <c r="M63" s="7">
        <f t="shared" si="6"/>
      </c>
      <c r="N63" s="8">
        <f t="shared" si="7"/>
        <v>3.7589774015429116</v>
      </c>
    </row>
    <row r="64" spans="1:14" ht="12.75" outlineLevel="1">
      <c r="A64" s="1">
        <v>201702</v>
      </c>
      <c r="B64" s="2">
        <v>48.405</v>
      </c>
      <c r="C64" s="2">
        <v>3584.13</v>
      </c>
      <c r="E64" s="3">
        <f t="shared" si="2"/>
        <v>4.617291602107219</v>
      </c>
      <c r="G64" s="12">
        <f t="shared" si="0"/>
        <v>201702</v>
      </c>
      <c r="H64" s="13">
        <f t="shared" si="1"/>
        <v>48.405</v>
      </c>
      <c r="J64" s="12">
        <f t="shared" si="3"/>
        <v>91.4161760148745</v>
      </c>
      <c r="K64" s="12">
        <f t="shared" si="4"/>
        <v>96.578349344076</v>
      </c>
      <c r="L64" s="16">
        <f t="shared" si="5"/>
        <v>101.03581705500726</v>
      </c>
      <c r="M64" s="7" t="str">
        <f t="shared" si="6"/>
        <v>*</v>
      </c>
      <c r="N64" s="8">
        <f t="shared" si="7"/>
        <v>11.987177898046149</v>
      </c>
    </row>
    <row r="65" spans="1:14" ht="12.75" outlineLevel="1">
      <c r="A65" s="1">
        <v>201703</v>
      </c>
      <c r="C65" s="2">
        <v>3817.02</v>
      </c>
      <c r="E65" s="3" t="e">
        <f t="shared" si="2"/>
        <v>#DIV/0!</v>
      </c>
      <c r="G65" s="12">
        <f t="shared" si="0"/>
        <v>201703</v>
      </c>
      <c r="H65" s="13">
        <f t="shared" si="1"/>
        <v>0</v>
      </c>
      <c r="J65" s="12" t="e">
        <f t="shared" si="3"/>
        <v>#DIV/0!</v>
      </c>
      <c r="K65" s="12" t="e">
        <f t="shared" si="4"/>
        <v>#DIV/0!</v>
      </c>
      <c r="L65" s="16" t="e">
        <f t="shared" si="5"/>
        <v>#DIV/0!</v>
      </c>
      <c r="M65" s="7" t="e">
        <f t="shared" si="6"/>
        <v>#DIV/0!</v>
      </c>
      <c r="N65" s="8" t="e">
        <f t="shared" si="7"/>
        <v>#DIV/0!</v>
      </c>
    </row>
    <row r="66" spans="1:14" ht="12.75" outlineLevel="1">
      <c r="A66" s="1">
        <v>201704</v>
      </c>
      <c r="E66" s="3" t="e">
        <f t="shared" si="2"/>
        <v>#DIV/0!</v>
      </c>
      <c r="G66" s="12">
        <f t="shared" si="0"/>
        <v>201704</v>
      </c>
      <c r="H66" s="13">
        <f t="shared" si="1"/>
        <v>0</v>
      </c>
      <c r="J66" s="12" t="e">
        <f t="shared" si="3"/>
        <v>#DIV/0!</v>
      </c>
      <c r="K66" s="12" t="e">
        <f t="shared" si="4"/>
        <v>#DIV/0!</v>
      </c>
      <c r="L66" s="16" t="e">
        <f t="shared" si="5"/>
        <v>#DIV/0!</v>
      </c>
      <c r="M66" s="7" t="e">
        <f t="shared" si="6"/>
        <v>#DIV/0!</v>
      </c>
      <c r="N66" s="8" t="e">
        <f t="shared" si="7"/>
        <v>#DIV/0!</v>
      </c>
    </row>
    <row r="67" spans="1:14" ht="12.75" outlineLevel="1">
      <c r="A67" s="1">
        <v>201705</v>
      </c>
      <c r="E67" s="3" t="e">
        <f t="shared" si="2"/>
        <v>#DIV/0!</v>
      </c>
      <c r="G67" s="12">
        <f aca="true" t="shared" si="8" ref="G67:G74">A67</f>
        <v>201705</v>
      </c>
      <c r="H67" s="13">
        <f aca="true" t="shared" si="9" ref="H67:H74">$B67</f>
        <v>0</v>
      </c>
      <c r="J67" s="12" t="e">
        <f t="shared" si="3"/>
        <v>#DIV/0!</v>
      </c>
      <c r="K67" s="12" t="e">
        <f t="shared" si="4"/>
        <v>#DIV/0!</v>
      </c>
      <c r="L67" s="16" t="e">
        <f t="shared" si="5"/>
        <v>#DIV/0!</v>
      </c>
      <c r="M67" s="7" t="e">
        <f t="shared" si="6"/>
        <v>#DIV/0!</v>
      </c>
      <c r="N67" s="8" t="e">
        <f t="shared" si="7"/>
        <v>#DIV/0!</v>
      </c>
    </row>
    <row r="68" spans="1:14" ht="12.75" outlineLevel="1">
      <c r="A68" s="1">
        <v>201706</v>
      </c>
      <c r="E68" s="3" t="e">
        <f aca="true" t="shared" si="10" ref="E68:E74">100*($B68-$B67)/$B68</f>
        <v>#DIV/0!</v>
      </c>
      <c r="G68" s="12">
        <f t="shared" si="8"/>
        <v>201706</v>
      </c>
      <c r="H68" s="13">
        <f t="shared" si="9"/>
        <v>0</v>
      </c>
      <c r="J68" s="12" t="e">
        <f t="shared" si="3"/>
        <v>#DIV/0!</v>
      </c>
      <c r="K68" s="12" t="e">
        <f t="shared" si="4"/>
        <v>#DIV/0!</v>
      </c>
      <c r="L68" s="16" t="e">
        <f t="shared" si="5"/>
        <v>#DIV/0!</v>
      </c>
      <c r="M68" s="7" t="e">
        <f t="shared" si="6"/>
        <v>#DIV/0!</v>
      </c>
      <c r="N68" s="8" t="e">
        <f t="shared" si="7"/>
        <v>#DIV/0!</v>
      </c>
    </row>
    <row r="69" spans="1:14" ht="12.75" outlineLevel="1">
      <c r="A69" s="1">
        <v>201707</v>
      </c>
      <c r="E69" s="3" t="e">
        <f t="shared" si="10"/>
        <v>#DIV/0!</v>
      </c>
      <c r="G69" s="12">
        <f t="shared" si="8"/>
        <v>201707</v>
      </c>
      <c r="H69" s="13">
        <f t="shared" si="9"/>
        <v>0</v>
      </c>
      <c r="J69" s="12" t="e">
        <f t="shared" si="3"/>
        <v>#DIV/0!</v>
      </c>
      <c r="K69" s="12" t="e">
        <f t="shared" si="4"/>
        <v>#DIV/0!</v>
      </c>
      <c r="L69" s="16" t="e">
        <f t="shared" si="5"/>
        <v>#DIV/0!</v>
      </c>
      <c r="M69" s="7" t="e">
        <f t="shared" si="6"/>
        <v>#DIV/0!</v>
      </c>
      <c r="N69" s="8" t="e">
        <f t="shared" si="7"/>
        <v>#DIV/0!</v>
      </c>
    </row>
    <row r="70" spans="1:14" ht="12.75" outlineLevel="1">
      <c r="A70" s="1">
        <v>201708</v>
      </c>
      <c r="E70" s="3" t="e">
        <f t="shared" si="10"/>
        <v>#DIV/0!</v>
      </c>
      <c r="G70" s="12">
        <f t="shared" si="8"/>
        <v>201708</v>
      </c>
      <c r="H70" s="13">
        <f t="shared" si="9"/>
        <v>0</v>
      </c>
      <c r="J70" s="12" t="e">
        <f t="shared" si="3"/>
        <v>#DIV/0!</v>
      </c>
      <c r="K70" s="12" t="e">
        <f t="shared" si="4"/>
        <v>#DIV/0!</v>
      </c>
      <c r="L70" s="16" t="e">
        <f t="shared" si="5"/>
        <v>#DIV/0!</v>
      </c>
      <c r="M70" s="7" t="e">
        <f t="shared" si="6"/>
        <v>#DIV/0!</v>
      </c>
      <c r="N70" s="8" t="e">
        <f t="shared" si="7"/>
        <v>#DIV/0!</v>
      </c>
    </row>
    <row r="71" spans="1:14" ht="12.75" outlineLevel="1">
      <c r="A71" s="1">
        <v>201709</v>
      </c>
      <c r="E71" s="3" t="e">
        <f t="shared" si="10"/>
        <v>#DIV/0!</v>
      </c>
      <c r="G71" s="12">
        <f t="shared" si="8"/>
        <v>201709</v>
      </c>
      <c r="H71" s="13">
        <f t="shared" si="9"/>
        <v>0</v>
      </c>
      <c r="J71" s="12" t="e">
        <f t="shared" si="3"/>
        <v>#DIV/0!</v>
      </c>
      <c r="K71" s="12" t="e">
        <f t="shared" si="4"/>
        <v>#DIV/0!</v>
      </c>
      <c r="L71" s="16" t="e">
        <f t="shared" si="5"/>
        <v>#DIV/0!</v>
      </c>
      <c r="M71" s="7" t="e">
        <f t="shared" si="6"/>
        <v>#DIV/0!</v>
      </c>
      <c r="N71" s="8" t="e">
        <f t="shared" si="7"/>
        <v>#DIV/0!</v>
      </c>
    </row>
    <row r="72" spans="1:14" ht="12.75" outlineLevel="1">
      <c r="A72" s="1">
        <v>201710</v>
      </c>
      <c r="E72" s="3" t="e">
        <f t="shared" si="10"/>
        <v>#DIV/0!</v>
      </c>
      <c r="G72" s="12">
        <f t="shared" si="8"/>
        <v>201710</v>
      </c>
      <c r="H72" s="13">
        <f t="shared" si="9"/>
        <v>0</v>
      </c>
      <c r="J72" s="12" t="e">
        <f t="shared" si="3"/>
        <v>#DIV/0!</v>
      </c>
      <c r="K72" s="12" t="e">
        <f t="shared" si="4"/>
        <v>#DIV/0!</v>
      </c>
      <c r="L72" s="16" t="e">
        <f t="shared" si="5"/>
        <v>#DIV/0!</v>
      </c>
      <c r="M72" s="7" t="e">
        <f t="shared" si="6"/>
        <v>#DIV/0!</v>
      </c>
      <c r="N72" s="8" t="e">
        <f t="shared" si="7"/>
        <v>#DIV/0!</v>
      </c>
    </row>
    <row r="73" spans="1:14" ht="12.75" outlineLevel="1">
      <c r="A73" s="1">
        <v>201711</v>
      </c>
      <c r="E73" s="3" t="e">
        <f t="shared" si="10"/>
        <v>#DIV/0!</v>
      </c>
      <c r="G73" s="12">
        <f t="shared" si="8"/>
        <v>201711</v>
      </c>
      <c r="H73" s="13">
        <f t="shared" si="9"/>
        <v>0</v>
      </c>
      <c r="J73" s="12" t="e">
        <f t="shared" si="3"/>
        <v>#DIV/0!</v>
      </c>
      <c r="K73" s="12" t="e">
        <f t="shared" si="4"/>
        <v>#DIV/0!</v>
      </c>
      <c r="L73" s="16" t="e">
        <f t="shared" si="5"/>
        <v>#DIV/0!</v>
      </c>
      <c r="M73" s="7" t="e">
        <f t="shared" si="6"/>
        <v>#DIV/0!</v>
      </c>
      <c r="N73" s="8" t="e">
        <f t="shared" si="7"/>
        <v>#DIV/0!</v>
      </c>
    </row>
    <row r="74" spans="1:14" ht="12.75" outlineLevel="1">
      <c r="A74" s="1">
        <v>201712</v>
      </c>
      <c r="E74" s="3" t="e">
        <f t="shared" si="10"/>
        <v>#DIV/0!</v>
      </c>
      <c r="G74" s="12">
        <f t="shared" si="8"/>
        <v>201712</v>
      </c>
      <c r="H74" s="13">
        <f t="shared" si="9"/>
        <v>0</v>
      </c>
      <c r="J74" s="12" t="e">
        <f t="shared" si="3"/>
        <v>#DIV/0!</v>
      </c>
      <c r="K74" s="12" t="e">
        <f t="shared" si="4"/>
        <v>#DIV/0!</v>
      </c>
      <c r="L74" s="16" t="e">
        <f t="shared" si="5"/>
        <v>#DIV/0!</v>
      </c>
      <c r="M74" s="7" t="e">
        <f t="shared" si="6"/>
        <v>#DIV/0!</v>
      </c>
      <c r="N74" s="8" t="e">
        <f t="shared" si="7"/>
        <v>#DIV/0!</v>
      </c>
    </row>
  </sheetData>
  <sheetProtection/>
  <printOptions/>
  <pageMargins left="0.79" right="0.79" top="1.05" bottom="1.05" header="0.79" footer="0.79"/>
  <pageSetup horizontalDpi="300" verticalDpi="300" orientation="portrait" paperSize="9"/>
  <headerFooter scaleWithDoc="0" alignWithMargins="0">
    <oddHeader>&amp;C&amp;"Times New Roman,Standaard"&amp;12&amp;A</oddHeader>
    <oddFooter>&amp;C&amp;"Times New Roman,Standaard"&amp;12Pagina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W98"/>
  <sheetViews>
    <sheetView zoomScale="80" zoomScaleNormal="80" workbookViewId="0" topLeftCell="A55">
      <selection activeCell="C89" sqref="C89"/>
    </sheetView>
  </sheetViews>
  <sheetFormatPr defaultColWidth="12.28125" defaultRowHeight="12.75" customHeight="1" outlineLevelRow="1"/>
  <cols>
    <col min="1" max="1" width="8.7109375" style="1" bestFit="1" customWidth="1"/>
    <col min="2" max="2" width="8.140625" style="2" bestFit="1" customWidth="1"/>
    <col min="3" max="3" width="8.28125" style="2" bestFit="1" customWidth="1"/>
    <col min="4" max="4" width="11.57421875" style="0" bestFit="1" customWidth="1"/>
    <col min="5" max="5" width="11.57421875" style="3" bestFit="1" customWidth="1"/>
    <col min="6" max="6" width="11.57421875" style="0" bestFit="1" customWidth="1"/>
    <col min="7" max="7" width="11.57421875" style="23" bestFit="1" customWidth="1"/>
    <col min="8" max="8" width="11.57421875" style="13" bestFit="1" customWidth="1"/>
    <col min="9" max="9" width="11.57421875" style="6" bestFit="1" customWidth="1"/>
    <col min="10" max="12" width="11.57421875" style="12" bestFit="1" customWidth="1"/>
    <col min="13" max="13" width="11.57421875" style="7" bestFit="1" customWidth="1"/>
    <col min="14" max="14" width="11.57421875" style="8" bestFit="1" customWidth="1"/>
    <col min="15" max="16384" width="11.57421875" style="0" bestFit="1" customWidth="1"/>
  </cols>
  <sheetData>
    <row r="1" spans="2:23" ht="12.75" outlineLevel="1">
      <c r="B1" s="2" t="s">
        <v>634</v>
      </c>
      <c r="C1" s="2" t="s">
        <v>0</v>
      </c>
      <c r="G1" s="23" t="str">
        <f>B1</f>
        <v>ENG </v>
      </c>
      <c r="Q1">
        <v>2017</v>
      </c>
      <c r="R1">
        <v>2016</v>
      </c>
      <c r="S1">
        <v>2015</v>
      </c>
      <c r="T1">
        <v>2014</v>
      </c>
      <c r="U1">
        <v>2013</v>
      </c>
      <c r="V1">
        <v>2012</v>
      </c>
      <c r="W1">
        <v>2011</v>
      </c>
    </row>
    <row r="2" spans="1:23" ht="12.75" outlineLevel="1">
      <c r="A2" s="1" t="s">
        <v>1</v>
      </c>
      <c r="B2" s="2" t="s">
        <v>5</v>
      </c>
      <c r="C2" s="2" t="s">
        <v>5</v>
      </c>
      <c r="E2" s="3" t="s">
        <v>6</v>
      </c>
      <c r="G2" s="23" t="s">
        <v>1</v>
      </c>
      <c r="H2" s="13" t="s">
        <v>7</v>
      </c>
      <c r="J2" s="12" t="s">
        <v>8</v>
      </c>
      <c r="K2" s="12" t="s">
        <v>9</v>
      </c>
      <c r="L2" s="12" t="s">
        <v>10</v>
      </c>
      <c r="N2" s="8" t="s">
        <v>11</v>
      </c>
      <c r="P2" s="18" t="s">
        <v>73</v>
      </c>
      <c r="Q2" s="18" t="s">
        <v>635</v>
      </c>
      <c r="R2" s="21" t="s">
        <v>635</v>
      </c>
      <c r="S2" s="21" t="s">
        <v>635</v>
      </c>
      <c r="T2" s="21" t="s">
        <v>635</v>
      </c>
      <c r="U2" s="21" t="s">
        <v>636</v>
      </c>
      <c r="V2" s="21" t="s">
        <v>637</v>
      </c>
      <c r="W2" t="s">
        <v>637</v>
      </c>
    </row>
    <row r="3" spans="1:23" ht="12.75" outlineLevel="1">
      <c r="A3" s="1">
        <v>201201</v>
      </c>
      <c r="B3" s="9">
        <v>17.54</v>
      </c>
      <c r="C3" s="2">
        <v>2206.8</v>
      </c>
      <c r="G3" s="23">
        <f aca="true" t="shared" si="0" ref="G3:G66">A3</f>
        <v>201201</v>
      </c>
      <c r="H3" s="13">
        <f aca="true" t="shared" si="1" ref="H3:H66">$B3</f>
        <v>17.54</v>
      </c>
      <c r="L3" s="16"/>
      <c r="P3" s="18" t="s">
        <v>78</v>
      </c>
      <c r="Q3" s="18" t="s">
        <v>638</v>
      </c>
      <c r="R3" s="21" t="s">
        <v>639</v>
      </c>
      <c r="S3" s="21" t="s">
        <v>640</v>
      </c>
      <c r="T3" s="21" t="s">
        <v>627</v>
      </c>
      <c r="U3" s="21" t="s">
        <v>641</v>
      </c>
      <c r="V3" s="21" t="s">
        <v>642</v>
      </c>
      <c r="W3" t="s">
        <v>333</v>
      </c>
    </row>
    <row r="4" spans="1:23" ht="12.75" outlineLevel="1">
      <c r="A4" s="1">
        <v>201202</v>
      </c>
      <c r="B4" s="9">
        <v>16.459999999999997</v>
      </c>
      <c r="C4" s="2">
        <v>2275.86</v>
      </c>
      <c r="E4" s="3">
        <f aca="true" t="shared" si="2" ref="E4:E67">100*($B4-$B3)/$B4</f>
        <v>-6.561360874848129</v>
      </c>
      <c r="G4" s="23">
        <f t="shared" si="0"/>
        <v>201202</v>
      </c>
      <c r="H4" s="13">
        <f t="shared" si="1"/>
        <v>16.459999999999997</v>
      </c>
      <c r="L4" s="16"/>
      <c r="P4" s="18" t="s">
        <v>86</v>
      </c>
      <c r="Q4" s="18" t="s">
        <v>643</v>
      </c>
      <c r="R4" s="21" t="s">
        <v>562</v>
      </c>
      <c r="S4" s="21" t="s">
        <v>562</v>
      </c>
      <c r="T4" s="21" t="s">
        <v>562</v>
      </c>
      <c r="U4" s="21" t="s">
        <v>334</v>
      </c>
      <c r="V4" s="21" t="s">
        <v>334</v>
      </c>
      <c r="W4" t="s">
        <v>334</v>
      </c>
    </row>
    <row r="5" spans="1:23" ht="12.75" outlineLevel="1">
      <c r="A5" s="1">
        <v>201203</v>
      </c>
      <c r="B5" s="9">
        <v>16.37</v>
      </c>
      <c r="C5" s="2">
        <v>2324.05</v>
      </c>
      <c r="E5" s="3">
        <f t="shared" si="2"/>
        <v>-0.549786194257766</v>
      </c>
      <c r="G5" s="23">
        <f t="shared" si="0"/>
        <v>201203</v>
      </c>
      <c r="H5" s="13">
        <f t="shared" si="1"/>
        <v>16.37</v>
      </c>
      <c r="L5" s="16"/>
      <c r="P5" s="18" t="s">
        <v>93</v>
      </c>
      <c r="Q5" s="18" t="s">
        <v>644</v>
      </c>
      <c r="R5" s="21" t="s">
        <v>645</v>
      </c>
      <c r="S5" s="21" t="s">
        <v>646</v>
      </c>
      <c r="T5" s="21" t="s">
        <v>81</v>
      </c>
      <c r="U5" s="21" t="s">
        <v>647</v>
      </c>
      <c r="V5" s="21" t="s">
        <v>648</v>
      </c>
      <c r="W5" t="s">
        <v>649</v>
      </c>
    </row>
    <row r="6" spans="1:23" ht="12.75" outlineLevel="1">
      <c r="A6" s="1">
        <v>201204</v>
      </c>
      <c r="B6" s="9">
        <v>15.26</v>
      </c>
      <c r="C6" s="2">
        <v>2208.44</v>
      </c>
      <c r="E6" s="3">
        <f t="shared" si="2"/>
        <v>-7.273918741808657</v>
      </c>
      <c r="G6" s="23">
        <f t="shared" si="0"/>
        <v>201204</v>
      </c>
      <c r="H6" s="13">
        <f t="shared" si="1"/>
        <v>15.26</v>
      </c>
      <c r="L6" s="16"/>
      <c r="P6" s="18" t="s">
        <v>101</v>
      </c>
      <c r="Q6" s="18" t="s">
        <v>650</v>
      </c>
      <c r="R6" s="21" t="s">
        <v>651</v>
      </c>
      <c r="S6" s="21" t="s">
        <v>652</v>
      </c>
      <c r="T6" s="21" t="s">
        <v>294</v>
      </c>
      <c r="U6" s="21" t="s">
        <v>653</v>
      </c>
      <c r="V6" s="21" t="s">
        <v>654</v>
      </c>
      <c r="W6" s="22" t="s">
        <v>655</v>
      </c>
    </row>
    <row r="7" spans="1:23" ht="12.75" outlineLevel="1">
      <c r="A7" s="1">
        <v>201205</v>
      </c>
      <c r="B7" s="9">
        <v>14.02</v>
      </c>
      <c r="C7" s="2">
        <v>2093.56</v>
      </c>
      <c r="E7" s="3">
        <f t="shared" si="2"/>
        <v>-8.844507845934382</v>
      </c>
      <c r="G7" s="23">
        <f t="shared" si="0"/>
        <v>201205</v>
      </c>
      <c r="H7" s="13">
        <f t="shared" si="1"/>
        <v>14.02</v>
      </c>
      <c r="L7" s="16"/>
      <c r="P7" s="18" t="s">
        <v>109</v>
      </c>
      <c r="Q7" s="18" t="s">
        <v>656</v>
      </c>
      <c r="R7" s="21" t="s">
        <v>657</v>
      </c>
      <c r="S7" s="21" t="s">
        <v>658</v>
      </c>
      <c r="T7" s="21" t="s">
        <v>659</v>
      </c>
      <c r="U7" s="21" t="s">
        <v>660</v>
      </c>
      <c r="V7" s="21" t="s">
        <v>661</v>
      </c>
      <c r="W7" t="s">
        <v>662</v>
      </c>
    </row>
    <row r="8" spans="1:23" ht="12.75" outlineLevel="1">
      <c r="A8" s="1">
        <v>201206</v>
      </c>
      <c r="B8" s="9">
        <v>16.459999999999997</v>
      </c>
      <c r="C8" s="2">
        <v>2227.63</v>
      </c>
      <c r="E8" s="3">
        <f t="shared" si="2"/>
        <v>14.823815309842029</v>
      </c>
      <c r="G8" s="23">
        <f t="shared" si="0"/>
        <v>201206</v>
      </c>
      <c r="H8" s="13">
        <f t="shared" si="1"/>
        <v>16.459999999999997</v>
      </c>
      <c r="L8" s="16"/>
      <c r="P8" s="18" t="s">
        <v>117</v>
      </c>
      <c r="Q8" s="18" t="s">
        <v>663</v>
      </c>
      <c r="R8" s="21" t="s">
        <v>206</v>
      </c>
      <c r="S8" s="21" t="s">
        <v>206</v>
      </c>
      <c r="T8" s="21" t="s">
        <v>664</v>
      </c>
      <c r="U8" s="21" t="s">
        <v>206</v>
      </c>
      <c r="V8" s="21" t="s">
        <v>665</v>
      </c>
      <c r="W8" t="s">
        <v>666</v>
      </c>
    </row>
    <row r="9" spans="1:23" ht="12.75" outlineLevel="1">
      <c r="A9" s="1">
        <v>201207</v>
      </c>
      <c r="B9" s="9">
        <v>15.96</v>
      </c>
      <c r="C9" s="2">
        <v>2274.84</v>
      </c>
      <c r="E9" s="3">
        <f t="shared" si="2"/>
        <v>-3.1328320802004788</v>
      </c>
      <c r="G9" s="23">
        <f t="shared" si="0"/>
        <v>201207</v>
      </c>
      <c r="H9" s="13">
        <f t="shared" si="1"/>
        <v>15.96</v>
      </c>
      <c r="L9" s="16"/>
      <c r="P9" s="18" t="s">
        <v>125</v>
      </c>
      <c r="Q9" s="18" t="s">
        <v>667</v>
      </c>
      <c r="R9" s="21" t="s">
        <v>668</v>
      </c>
      <c r="S9" s="21" t="s">
        <v>669</v>
      </c>
      <c r="T9" s="21" t="s">
        <v>670</v>
      </c>
      <c r="U9" s="21" t="s">
        <v>671</v>
      </c>
      <c r="V9" s="21" t="s">
        <v>112</v>
      </c>
      <c r="W9" t="s">
        <v>672</v>
      </c>
    </row>
    <row r="10" spans="1:23" ht="12.75" outlineLevel="1">
      <c r="A10" s="1">
        <v>201208</v>
      </c>
      <c r="B10" s="9">
        <v>17.18</v>
      </c>
      <c r="C10" s="2">
        <v>2345.69</v>
      </c>
      <c r="E10" s="3">
        <f t="shared" si="2"/>
        <v>7.101280558789283</v>
      </c>
      <c r="G10" s="23">
        <f t="shared" si="0"/>
        <v>201208</v>
      </c>
      <c r="H10" s="13">
        <f t="shared" si="1"/>
        <v>17.18</v>
      </c>
      <c r="L10" s="16"/>
      <c r="P10" s="18" t="s">
        <v>133</v>
      </c>
      <c r="Q10" s="18" t="s">
        <v>627</v>
      </c>
      <c r="R10" s="21" t="s">
        <v>673</v>
      </c>
      <c r="S10" s="21" t="s">
        <v>628</v>
      </c>
      <c r="T10" s="21" t="s">
        <v>562</v>
      </c>
      <c r="U10" s="21" t="s">
        <v>420</v>
      </c>
      <c r="V10" s="21" t="s">
        <v>674</v>
      </c>
      <c r="W10" t="s">
        <v>337</v>
      </c>
    </row>
    <row r="11" spans="1:23" ht="12.75" outlineLevel="1">
      <c r="A11" s="1">
        <v>201209</v>
      </c>
      <c r="B11" s="9">
        <v>15.95</v>
      </c>
      <c r="C11" s="2">
        <v>2373.3300000000004</v>
      </c>
      <c r="E11" s="3">
        <f t="shared" si="2"/>
        <v>-7.711598746081508</v>
      </c>
      <c r="G11" s="23">
        <f t="shared" si="0"/>
        <v>201209</v>
      </c>
      <c r="H11" s="13">
        <f t="shared" si="1"/>
        <v>15.95</v>
      </c>
      <c r="L11" s="16"/>
      <c r="P11" s="18" t="s">
        <v>141</v>
      </c>
      <c r="Q11" s="18" t="s">
        <v>675</v>
      </c>
      <c r="R11" s="21" t="s">
        <v>676</v>
      </c>
      <c r="S11" s="21" t="s">
        <v>677</v>
      </c>
      <c r="T11" s="21" t="s">
        <v>678</v>
      </c>
      <c r="U11" s="21" t="s">
        <v>679</v>
      </c>
      <c r="V11" s="21" t="s">
        <v>680</v>
      </c>
      <c r="W11" t="s">
        <v>681</v>
      </c>
    </row>
    <row r="12" spans="1:12" ht="12.75" outlineLevel="1">
      <c r="A12" s="1">
        <v>201210</v>
      </c>
      <c r="B12" s="9">
        <v>16.23</v>
      </c>
      <c r="C12" s="2">
        <v>2369.21</v>
      </c>
      <c r="E12" s="3">
        <f t="shared" si="2"/>
        <v>1.725200246457185</v>
      </c>
      <c r="G12" s="23">
        <f t="shared" si="0"/>
        <v>201210</v>
      </c>
      <c r="H12" s="13">
        <f t="shared" si="1"/>
        <v>16.23</v>
      </c>
      <c r="L12" s="16"/>
    </row>
    <row r="13" spans="1:12" ht="12.75" outlineLevel="1">
      <c r="A13" s="1">
        <v>201211</v>
      </c>
      <c r="B13" s="9">
        <v>15.850000000000001</v>
      </c>
      <c r="C13" s="2">
        <v>2436.9500000000003</v>
      </c>
      <c r="E13" s="3">
        <f t="shared" si="2"/>
        <v>-2.397476340694</v>
      </c>
      <c r="G13" s="23">
        <f t="shared" si="0"/>
        <v>201211</v>
      </c>
      <c r="H13" s="13">
        <f t="shared" si="1"/>
        <v>15.850000000000001</v>
      </c>
      <c r="L13" s="16"/>
    </row>
    <row r="14" spans="1:12" ht="12.75" outlineLevel="1">
      <c r="A14" s="1">
        <v>201212</v>
      </c>
      <c r="B14" s="9">
        <v>14.28</v>
      </c>
      <c r="C14" s="2">
        <v>2475.8100000000004</v>
      </c>
      <c r="E14" s="3">
        <f t="shared" si="2"/>
        <v>-10.994397759103656</v>
      </c>
      <c r="G14" s="23">
        <f t="shared" si="0"/>
        <v>201212</v>
      </c>
      <c r="H14" s="13">
        <f t="shared" si="1"/>
        <v>14.28</v>
      </c>
      <c r="L14" s="16"/>
    </row>
    <row r="15" spans="1:14" ht="12.75" outlineLevel="1">
      <c r="A15" s="1">
        <v>201301</v>
      </c>
      <c r="B15" s="9">
        <v>13.850000000000001</v>
      </c>
      <c r="C15" s="2">
        <v>2520.3500000000004</v>
      </c>
      <c r="E15" s="3">
        <f t="shared" si="2"/>
        <v>-3.1046931407942084</v>
      </c>
      <c r="G15" s="23">
        <f t="shared" si="0"/>
        <v>201301</v>
      </c>
      <c r="H15" s="13">
        <f t="shared" si="1"/>
        <v>13.850000000000001</v>
      </c>
      <c r="J15" s="12">
        <f aca="true" t="shared" si="3" ref="J15:J78">100-100*($B15-$B3)/$B15</f>
        <v>126.64259927797832</v>
      </c>
      <c r="K15" s="12">
        <f aca="true" t="shared" si="4" ref="K15:K78">100*AVERAGE($B4:$B15)/$B15</f>
        <v>113.03850782190132</v>
      </c>
      <c r="L15" s="16">
        <f aca="true" t="shared" si="5" ref="L15:L78">100*(AVERAGE($C4:$C15)/$C15)/(AVERAGE($B4:$B15)/$B15)</f>
        <v>81.68378658379754</v>
      </c>
      <c r="M15" s="7">
        <f aca="true" t="shared" si="6" ref="M15:M78">IF(AND(AVERAGE($B7:$B15)/$B15&lt;1,(AVERAGE($C7:$C15)/$C15/(AVERAGE($B7:$B15)/$B15))&gt;1),"*","")</f>
      </c>
      <c r="N15" s="8">
        <f aca="true" t="shared" si="7" ref="N15:N78">100*AVERAGE($E4:$E15)/STDEVA($E4:$E15)</f>
        <v>-30.55924143108121</v>
      </c>
    </row>
    <row r="16" spans="1:14" ht="12.75" outlineLevel="1">
      <c r="A16" s="1">
        <v>201302</v>
      </c>
      <c r="B16" s="9">
        <v>13.27</v>
      </c>
      <c r="C16" s="2">
        <v>2569.17</v>
      </c>
      <c r="E16" s="3">
        <f t="shared" si="2"/>
        <v>-4.370761115297678</v>
      </c>
      <c r="G16" s="23">
        <f t="shared" si="0"/>
        <v>201302</v>
      </c>
      <c r="H16" s="13">
        <f t="shared" si="1"/>
        <v>13.27</v>
      </c>
      <c r="J16" s="12">
        <f t="shared" si="3"/>
        <v>124.03918613413714</v>
      </c>
      <c r="K16" s="12">
        <f t="shared" si="4"/>
        <v>115.9758854559156</v>
      </c>
      <c r="L16" s="16">
        <f t="shared" si="5"/>
        <v>78.92240228566756</v>
      </c>
      <c r="M16" s="7">
        <f t="shared" si="6"/>
      </c>
      <c r="N16" s="8">
        <f t="shared" si="7"/>
        <v>-28.422760572159724</v>
      </c>
    </row>
    <row r="17" spans="1:14" ht="12.75" outlineLevel="1">
      <c r="A17" s="1">
        <v>201303</v>
      </c>
      <c r="B17" s="9">
        <v>13.77</v>
      </c>
      <c r="C17" s="2">
        <v>2592.19</v>
      </c>
      <c r="E17" s="3">
        <f t="shared" si="2"/>
        <v>3.6310820624546114</v>
      </c>
      <c r="G17" s="23">
        <f t="shared" si="0"/>
        <v>201303</v>
      </c>
      <c r="H17" s="13">
        <f t="shared" si="1"/>
        <v>13.77</v>
      </c>
      <c r="J17" s="12">
        <f t="shared" si="3"/>
        <v>118.88162672476399</v>
      </c>
      <c r="K17" s="12">
        <f t="shared" si="4"/>
        <v>110.19123698862262</v>
      </c>
      <c r="L17" s="16">
        <f t="shared" si="5"/>
        <v>83.1101702451675</v>
      </c>
      <c r="M17" s="7">
        <f t="shared" si="6"/>
      </c>
      <c r="N17" s="8">
        <f t="shared" si="7"/>
        <v>-23.053208341493814</v>
      </c>
    </row>
    <row r="18" spans="1:14" ht="12.75" outlineLevel="1">
      <c r="A18" s="1">
        <v>201304</v>
      </c>
      <c r="B18" s="9">
        <v>15.57</v>
      </c>
      <c r="C18" s="2">
        <v>2643.42</v>
      </c>
      <c r="E18" s="3">
        <f t="shared" si="2"/>
        <v>11.560693641618501</v>
      </c>
      <c r="G18" s="23">
        <f t="shared" si="0"/>
        <v>201304</v>
      </c>
      <c r="H18" s="13">
        <f t="shared" si="1"/>
        <v>15.57</v>
      </c>
      <c r="J18" s="12">
        <f t="shared" si="3"/>
        <v>98.00899165061014</v>
      </c>
      <c r="K18" s="12">
        <f t="shared" si="4"/>
        <v>97.6182830229073</v>
      </c>
      <c r="L18" s="16">
        <f t="shared" si="5"/>
        <v>93.4011001874353</v>
      </c>
      <c r="M18" s="7">
        <f t="shared" si="6"/>
      </c>
      <c r="N18" s="8">
        <f t="shared" si="7"/>
        <v>-1.7624699145188327</v>
      </c>
    </row>
    <row r="19" spans="1:14" ht="12.75" outlineLevel="1">
      <c r="A19" s="1">
        <v>201305</v>
      </c>
      <c r="B19" s="9">
        <v>15.04</v>
      </c>
      <c r="C19" s="2">
        <v>2649.36</v>
      </c>
      <c r="E19" s="3">
        <f t="shared" si="2"/>
        <v>-3.5239361702127736</v>
      </c>
      <c r="G19" s="23">
        <f t="shared" si="0"/>
        <v>201305</v>
      </c>
      <c r="H19" s="13">
        <f t="shared" si="1"/>
        <v>15.04</v>
      </c>
      <c r="J19" s="12">
        <f t="shared" si="3"/>
        <v>93.21808510638299</v>
      </c>
      <c r="K19" s="12">
        <f t="shared" si="4"/>
        <v>101.62344858156028</v>
      </c>
      <c r="L19" s="16">
        <f t="shared" si="5"/>
        <v>91.23912847671834</v>
      </c>
      <c r="M19" s="7">
        <f t="shared" si="6"/>
      </c>
      <c r="N19" s="8">
        <f t="shared" si="7"/>
        <v>3.891744819110866</v>
      </c>
    </row>
    <row r="20" spans="1:14" ht="12.75" outlineLevel="1">
      <c r="A20" s="1">
        <v>201306</v>
      </c>
      <c r="B20" s="9">
        <v>14.37</v>
      </c>
      <c r="C20" s="2">
        <v>2526.11</v>
      </c>
      <c r="E20" s="3">
        <f t="shared" si="2"/>
        <v>-4.662491301322199</v>
      </c>
      <c r="G20" s="23">
        <f t="shared" si="0"/>
        <v>201306</v>
      </c>
      <c r="H20" s="13">
        <f t="shared" si="1"/>
        <v>14.37</v>
      </c>
      <c r="J20" s="12">
        <f t="shared" si="3"/>
        <v>114.54418928322893</v>
      </c>
      <c r="K20" s="12">
        <f t="shared" si="4"/>
        <v>105.14961725817676</v>
      </c>
      <c r="L20" s="16">
        <f t="shared" si="5"/>
        <v>93.41818540871908</v>
      </c>
      <c r="M20" s="7">
        <f t="shared" si="6"/>
      </c>
      <c r="N20" s="8">
        <f t="shared" si="7"/>
        <v>-20.97058988305906</v>
      </c>
    </row>
    <row r="21" spans="1:14" ht="12.75" outlineLevel="1">
      <c r="A21" s="1">
        <v>201307</v>
      </c>
      <c r="B21" s="9">
        <v>15.06</v>
      </c>
      <c r="C21" s="2">
        <v>2662.68</v>
      </c>
      <c r="E21" s="3">
        <f t="shared" si="2"/>
        <v>4.581673306772917</v>
      </c>
      <c r="G21" s="23">
        <f t="shared" si="0"/>
        <v>201307</v>
      </c>
      <c r="H21" s="13">
        <f t="shared" si="1"/>
        <v>15.06</v>
      </c>
      <c r="J21" s="12">
        <f t="shared" si="3"/>
        <v>105.97609561752988</v>
      </c>
      <c r="K21" s="12">
        <f t="shared" si="4"/>
        <v>99.83399734395749</v>
      </c>
      <c r="L21" s="16">
        <f t="shared" si="5"/>
        <v>94.5614529687963</v>
      </c>
      <c r="M21" s="7">
        <f t="shared" si="6"/>
      </c>
      <c r="N21" s="8">
        <f t="shared" si="7"/>
        <v>-10.469422562558199</v>
      </c>
    </row>
    <row r="22" spans="1:14" ht="12.75" outlineLevel="1">
      <c r="A22" s="1">
        <v>201308</v>
      </c>
      <c r="B22" s="9">
        <v>15.67</v>
      </c>
      <c r="C22" s="2">
        <v>2673.42</v>
      </c>
      <c r="E22" s="3">
        <f t="shared" si="2"/>
        <v>3.8927887683471565</v>
      </c>
      <c r="G22" s="23">
        <f t="shared" si="0"/>
        <v>201308</v>
      </c>
      <c r="H22" s="13">
        <f t="shared" si="1"/>
        <v>15.67</v>
      </c>
      <c r="J22" s="12">
        <f t="shared" si="3"/>
        <v>109.63624760689214</v>
      </c>
      <c r="K22" s="12">
        <f t="shared" si="4"/>
        <v>95.14465007445223</v>
      </c>
      <c r="L22" s="16">
        <f t="shared" si="5"/>
        <v>99.89715020217533</v>
      </c>
      <c r="M22" s="7" t="str">
        <f t="shared" si="6"/>
        <v>*</v>
      </c>
      <c r="N22" s="8">
        <f t="shared" si="7"/>
        <v>-15.263557724434726</v>
      </c>
    </row>
    <row r="23" spans="1:14" ht="12.75" outlineLevel="1">
      <c r="A23" s="1">
        <v>201309</v>
      </c>
      <c r="B23" s="9">
        <v>17.74</v>
      </c>
      <c r="C23" s="2">
        <v>2802.27</v>
      </c>
      <c r="E23" s="3">
        <f t="shared" si="2"/>
        <v>11.668545659526487</v>
      </c>
      <c r="G23" s="23">
        <f t="shared" si="0"/>
        <v>201309</v>
      </c>
      <c r="H23" s="13">
        <f t="shared" si="1"/>
        <v>17.74</v>
      </c>
      <c r="J23" s="12">
        <f t="shared" si="3"/>
        <v>89.9098083427283</v>
      </c>
      <c r="K23" s="12">
        <f t="shared" si="4"/>
        <v>84.88350244269073</v>
      </c>
      <c r="L23" s="16">
        <f t="shared" si="5"/>
        <v>108.32736356049587</v>
      </c>
      <c r="M23" s="7" t="str">
        <f t="shared" si="6"/>
        <v>*</v>
      </c>
      <c r="N23" s="8">
        <f t="shared" si="7"/>
        <v>9.834260584750703</v>
      </c>
    </row>
    <row r="24" spans="1:14" ht="12.75" outlineLevel="1">
      <c r="A24" s="1">
        <v>201310</v>
      </c>
      <c r="B24" s="2">
        <v>17.52</v>
      </c>
      <c r="C24" s="2">
        <v>2904.3500000000004</v>
      </c>
      <c r="E24" s="3">
        <f t="shared" si="2"/>
        <v>-1.2557077625570712</v>
      </c>
      <c r="G24" s="23">
        <f t="shared" si="0"/>
        <v>201310</v>
      </c>
      <c r="H24" s="13">
        <f t="shared" si="1"/>
        <v>17.52</v>
      </c>
      <c r="J24" s="12">
        <f t="shared" si="3"/>
        <v>92.63698630136987</v>
      </c>
      <c r="K24" s="12">
        <f t="shared" si="4"/>
        <v>86.56297564687975</v>
      </c>
      <c r="L24" s="16">
        <f t="shared" si="5"/>
        <v>104.26588311200527</v>
      </c>
      <c r="M24" s="7" t="str">
        <f t="shared" si="6"/>
        <v>*</v>
      </c>
      <c r="N24" s="8">
        <f t="shared" si="7"/>
        <v>6.161560905504148</v>
      </c>
    </row>
    <row r="25" spans="1:14" ht="12.75" outlineLevel="1">
      <c r="A25" s="1">
        <v>201311</v>
      </c>
      <c r="B25" s="2">
        <v>17.07</v>
      </c>
      <c r="C25" s="2">
        <v>2870.8900000000003</v>
      </c>
      <c r="E25" s="3">
        <f t="shared" si="2"/>
        <v>-2.636203866432333</v>
      </c>
      <c r="G25" s="23">
        <f t="shared" si="0"/>
        <v>201311</v>
      </c>
      <c r="H25" s="13">
        <f t="shared" si="1"/>
        <v>17.07</v>
      </c>
      <c r="J25" s="12">
        <f t="shared" si="3"/>
        <v>92.85295840656123</v>
      </c>
      <c r="K25" s="12">
        <f t="shared" si="4"/>
        <v>89.4405389572349</v>
      </c>
      <c r="L25" s="16">
        <f t="shared" si="5"/>
        <v>103.4957665365356</v>
      </c>
      <c r="M25" s="7" t="str">
        <f t="shared" si="6"/>
        <v>*</v>
      </c>
      <c r="N25" s="8">
        <f t="shared" si="7"/>
        <v>5.86080603699863</v>
      </c>
    </row>
    <row r="26" spans="1:14" ht="12.75" outlineLevel="1">
      <c r="A26" s="1">
        <v>201312</v>
      </c>
      <c r="B26" s="2">
        <v>17.09</v>
      </c>
      <c r="C26" s="2">
        <v>2923.82</v>
      </c>
      <c r="E26" s="3">
        <f t="shared" si="2"/>
        <v>0.11702750146284127</v>
      </c>
      <c r="G26" s="23">
        <f t="shared" si="0"/>
        <v>201312</v>
      </c>
      <c r="H26" s="13">
        <f t="shared" si="1"/>
        <v>17.09</v>
      </c>
      <c r="J26" s="12">
        <f t="shared" si="3"/>
        <v>83.55763604447044</v>
      </c>
      <c r="K26" s="12">
        <f t="shared" si="4"/>
        <v>90.7060659254925</v>
      </c>
      <c r="L26" s="16">
        <f t="shared" si="5"/>
        <v>101.61208194282933</v>
      </c>
      <c r="M26" s="7">
        <f t="shared" si="6"/>
      </c>
      <c r="N26" s="8">
        <f t="shared" si="7"/>
        <v>22.85828278573306</v>
      </c>
    </row>
    <row r="27" spans="1:14" ht="12.75" outlineLevel="1">
      <c r="A27" s="1">
        <v>201401</v>
      </c>
      <c r="B27" s="2">
        <v>16.39</v>
      </c>
      <c r="C27" s="2">
        <v>2891.25</v>
      </c>
      <c r="E27" s="3">
        <f t="shared" si="2"/>
        <v>-4.270896888346548</v>
      </c>
      <c r="G27" s="23">
        <f t="shared" si="0"/>
        <v>201401</v>
      </c>
      <c r="H27" s="13">
        <f t="shared" si="1"/>
        <v>16.39</v>
      </c>
      <c r="J27" s="12">
        <f t="shared" si="3"/>
        <v>84.50274557657109</v>
      </c>
      <c r="K27" s="12">
        <f t="shared" si="4"/>
        <v>95.87146634126499</v>
      </c>
      <c r="L27" s="16">
        <f t="shared" si="5"/>
        <v>98.33544232934031</v>
      </c>
      <c r="M27" s="7">
        <f t="shared" si="6"/>
      </c>
      <c r="N27" s="8">
        <f t="shared" si="7"/>
        <v>20.857260356145932</v>
      </c>
    </row>
    <row r="28" spans="1:14" ht="12.75" outlineLevel="1">
      <c r="A28" s="1">
        <v>201402</v>
      </c>
      <c r="B28" s="2">
        <v>18.59</v>
      </c>
      <c r="C28" s="2">
        <v>3096.9100000000003</v>
      </c>
      <c r="E28" s="3">
        <f t="shared" si="2"/>
        <v>11.834319526627215</v>
      </c>
      <c r="G28" s="23">
        <f t="shared" si="0"/>
        <v>201402</v>
      </c>
      <c r="H28" s="13">
        <f t="shared" si="1"/>
        <v>18.59</v>
      </c>
      <c r="J28" s="12">
        <f t="shared" si="3"/>
        <v>71.382463690156</v>
      </c>
      <c r="K28" s="12">
        <f t="shared" si="4"/>
        <v>86.91052537206382</v>
      </c>
      <c r="L28" s="16">
        <f t="shared" si="5"/>
        <v>102.90472097300616</v>
      </c>
      <c r="M28" s="7" t="str">
        <f t="shared" si="6"/>
        <v>*</v>
      </c>
      <c r="N28" s="8">
        <f t="shared" si="7"/>
        <v>40.7459961152763</v>
      </c>
    </row>
    <row r="29" spans="1:14" ht="12.75" outlineLevel="1">
      <c r="A29" s="1">
        <v>201403</v>
      </c>
      <c r="B29" s="2">
        <v>19.86</v>
      </c>
      <c r="C29" s="2">
        <v>3129.94</v>
      </c>
      <c r="E29" s="3">
        <f t="shared" si="2"/>
        <v>6.394763343403825</v>
      </c>
      <c r="G29" s="23">
        <f t="shared" si="0"/>
        <v>201403</v>
      </c>
      <c r="H29" s="13">
        <f t="shared" si="1"/>
        <v>19.86</v>
      </c>
      <c r="J29" s="12">
        <f t="shared" si="3"/>
        <v>69.33534743202416</v>
      </c>
      <c r="K29" s="12">
        <f t="shared" si="4"/>
        <v>83.90819066800938</v>
      </c>
      <c r="L29" s="16">
        <f t="shared" si="5"/>
        <v>107.16828602010642</v>
      </c>
      <c r="M29" s="7" t="str">
        <f t="shared" si="6"/>
        <v>*</v>
      </c>
      <c r="N29" s="8">
        <f t="shared" si="7"/>
        <v>43.75355361118864</v>
      </c>
    </row>
    <row r="30" spans="1:14" ht="12.75" outlineLevel="1">
      <c r="A30" s="1">
        <v>201404</v>
      </c>
      <c r="B30" s="2">
        <v>18.175</v>
      </c>
      <c r="C30" s="2">
        <v>3089.8</v>
      </c>
      <c r="E30" s="3">
        <f t="shared" si="2"/>
        <v>-9.27097661623108</v>
      </c>
      <c r="G30" s="23">
        <f t="shared" si="0"/>
        <v>201404</v>
      </c>
      <c r="H30" s="13">
        <f t="shared" si="1"/>
        <v>18.175</v>
      </c>
      <c r="J30" s="12">
        <f t="shared" si="3"/>
        <v>85.66712517193947</v>
      </c>
      <c r="K30" s="12">
        <f t="shared" si="4"/>
        <v>92.88170563961484</v>
      </c>
      <c r="L30" s="16">
        <f t="shared" si="5"/>
        <v>99.36841468890802</v>
      </c>
      <c r="M30" s="7">
        <f t="shared" si="6"/>
      </c>
      <c r="N30" s="8">
        <f t="shared" si="7"/>
        <v>16.128355055485688</v>
      </c>
    </row>
    <row r="31" spans="1:14" ht="12.75" outlineLevel="1">
      <c r="A31" s="1">
        <v>201405</v>
      </c>
      <c r="B31" s="2">
        <v>20.484999999999996</v>
      </c>
      <c r="C31" s="2">
        <v>3159.1</v>
      </c>
      <c r="E31" s="3">
        <f t="shared" si="2"/>
        <v>11.276543812545745</v>
      </c>
      <c r="G31" s="23">
        <f t="shared" si="0"/>
        <v>201405</v>
      </c>
      <c r="H31" s="13">
        <f t="shared" si="1"/>
        <v>20.484999999999996</v>
      </c>
      <c r="J31" s="12">
        <f t="shared" si="3"/>
        <v>73.41957529899928</v>
      </c>
      <c r="K31" s="12">
        <f t="shared" si="4"/>
        <v>84.62289480107397</v>
      </c>
      <c r="L31" s="16">
        <f t="shared" si="5"/>
        <v>108.26274604314564</v>
      </c>
      <c r="M31" s="7" t="str">
        <f t="shared" si="6"/>
        <v>*</v>
      </c>
      <c r="N31" s="8">
        <f t="shared" si="7"/>
        <v>32.57683489759815</v>
      </c>
    </row>
    <row r="32" spans="1:14" ht="12.75" outlineLevel="1">
      <c r="A32" s="1">
        <v>201406</v>
      </c>
      <c r="B32" s="2">
        <v>20.1</v>
      </c>
      <c r="C32" s="2">
        <v>3127.21</v>
      </c>
      <c r="E32" s="3">
        <f t="shared" si="2"/>
        <v>-1.9154228855721116</v>
      </c>
      <c r="G32" s="23">
        <f t="shared" si="0"/>
        <v>201406</v>
      </c>
      <c r="H32" s="13">
        <f t="shared" si="1"/>
        <v>20.1</v>
      </c>
      <c r="J32" s="12">
        <f t="shared" si="3"/>
        <v>71.49253731343282</v>
      </c>
      <c r="K32" s="12">
        <f t="shared" si="4"/>
        <v>88.61940298507461</v>
      </c>
      <c r="L32" s="16">
        <f t="shared" si="5"/>
        <v>106.24210931362674</v>
      </c>
      <c r="M32" s="7" t="str">
        <f t="shared" si="6"/>
        <v>*</v>
      </c>
      <c r="N32" s="8">
        <f t="shared" si="7"/>
        <v>36.87598573509195</v>
      </c>
    </row>
    <row r="33" spans="1:14" ht="12.75" outlineLevel="1">
      <c r="A33" s="1">
        <v>201407</v>
      </c>
      <c r="B33" s="2">
        <v>19.25</v>
      </c>
      <c r="C33" s="2">
        <v>3098.74</v>
      </c>
      <c r="E33" s="3">
        <f t="shared" si="2"/>
        <v>-4.415584415584423</v>
      </c>
      <c r="G33" s="12">
        <f t="shared" si="0"/>
        <v>201407</v>
      </c>
      <c r="H33" s="13">
        <f t="shared" si="1"/>
        <v>19.25</v>
      </c>
      <c r="J33" s="12">
        <f t="shared" si="3"/>
        <v>78.23376623376623</v>
      </c>
      <c r="K33" s="12">
        <f t="shared" si="4"/>
        <v>94.34632034632034</v>
      </c>
      <c r="L33" s="16">
        <f t="shared" si="5"/>
        <v>101.95291870812342</v>
      </c>
      <c r="M33" s="7" t="str">
        <f t="shared" si="6"/>
        <v>*</v>
      </c>
      <c r="N33" s="8">
        <f t="shared" si="7"/>
        <v>25.081859620272713</v>
      </c>
    </row>
    <row r="34" spans="1:14" ht="12.75" outlineLevel="1">
      <c r="A34" s="1">
        <v>201408</v>
      </c>
      <c r="B34" s="2">
        <v>18.75</v>
      </c>
      <c r="C34" s="2">
        <v>3192.72</v>
      </c>
      <c r="E34" s="3">
        <f t="shared" si="2"/>
        <v>-2.6666666666666665</v>
      </c>
      <c r="G34" s="12">
        <f t="shared" si="0"/>
        <v>201408</v>
      </c>
      <c r="H34" s="13">
        <f t="shared" si="1"/>
        <v>18.75</v>
      </c>
      <c r="J34" s="12">
        <f t="shared" si="3"/>
        <v>83.57333333333334</v>
      </c>
      <c r="K34" s="12">
        <f t="shared" si="4"/>
        <v>98.2311111111111</v>
      </c>
      <c r="L34" s="16">
        <f t="shared" si="5"/>
        <v>96.41840200708715</v>
      </c>
      <c r="M34" s="7">
        <f t="shared" si="6"/>
      </c>
      <c r="N34" s="8">
        <f t="shared" si="7"/>
        <v>17.219509128137616</v>
      </c>
    </row>
    <row r="35" spans="1:14" ht="12.75" outlineLevel="1">
      <c r="A35" s="1">
        <v>201409</v>
      </c>
      <c r="B35" s="2">
        <v>19.86</v>
      </c>
      <c r="C35" s="2">
        <v>3221.4</v>
      </c>
      <c r="E35" s="3">
        <f t="shared" si="2"/>
        <v>5.589123867069484</v>
      </c>
      <c r="G35" s="12">
        <f t="shared" si="0"/>
        <v>201409</v>
      </c>
      <c r="H35" s="13">
        <f t="shared" si="1"/>
        <v>19.86</v>
      </c>
      <c r="J35" s="12">
        <f t="shared" si="3"/>
        <v>89.32527693856998</v>
      </c>
      <c r="K35" s="12">
        <f t="shared" si="4"/>
        <v>93.63041289023163</v>
      </c>
      <c r="L35" s="16">
        <f t="shared" si="5"/>
        <v>101.41349720717693</v>
      </c>
      <c r="M35" s="7" t="str">
        <f t="shared" si="6"/>
        <v>*</v>
      </c>
      <c r="N35" s="8">
        <f t="shared" si="7"/>
        <v>11.123848402642405</v>
      </c>
    </row>
    <row r="36" spans="1:14" ht="12.75" outlineLevel="1">
      <c r="A36" s="1">
        <v>201410</v>
      </c>
      <c r="B36" s="2">
        <v>19.35</v>
      </c>
      <c r="C36" s="2">
        <v>3157.15</v>
      </c>
      <c r="E36" s="3">
        <f t="shared" si="2"/>
        <v>-2.6356589147286718</v>
      </c>
      <c r="G36" s="12">
        <f t="shared" si="0"/>
        <v>201410</v>
      </c>
      <c r="H36" s="13">
        <f t="shared" si="1"/>
        <v>19.35</v>
      </c>
      <c r="J36" s="12">
        <f t="shared" si="3"/>
        <v>90.54263565891472</v>
      </c>
      <c r="K36" s="12">
        <f t="shared" si="4"/>
        <v>96.8863049095607</v>
      </c>
      <c r="L36" s="16">
        <f t="shared" si="5"/>
        <v>100.688653761915</v>
      </c>
      <c r="M36" s="7">
        <f t="shared" si="6"/>
      </c>
      <c r="N36" s="8">
        <f t="shared" si="7"/>
        <v>9.3051598155696</v>
      </c>
    </row>
    <row r="37" spans="1:14" ht="12.75" outlineLevel="1">
      <c r="A37" s="1">
        <v>201411</v>
      </c>
      <c r="B37" s="2">
        <v>19.82</v>
      </c>
      <c r="C37" s="2">
        <v>3287.9100000000003</v>
      </c>
      <c r="E37" s="3">
        <f t="shared" si="2"/>
        <v>2.3713420787083694</v>
      </c>
      <c r="G37" s="12">
        <f t="shared" si="0"/>
        <v>201411</v>
      </c>
      <c r="H37" s="13">
        <f t="shared" si="1"/>
        <v>19.82</v>
      </c>
      <c r="J37" s="12">
        <f t="shared" si="3"/>
        <v>86.12512613521696</v>
      </c>
      <c r="K37" s="12">
        <f t="shared" si="4"/>
        <v>95.74503868146654</v>
      </c>
      <c r="L37" s="16">
        <f t="shared" si="5"/>
        <v>98.9406579431922</v>
      </c>
      <c r="M37" s="7">
        <f t="shared" si="6"/>
      </c>
      <c r="N37" s="8">
        <f t="shared" si="7"/>
        <v>15.758821143873982</v>
      </c>
    </row>
    <row r="38" spans="1:14" ht="12.75" outlineLevel="1">
      <c r="A38" s="1">
        <v>201412</v>
      </c>
      <c r="B38" s="2">
        <v>19.43</v>
      </c>
      <c r="C38" s="2">
        <v>3285.26</v>
      </c>
      <c r="E38" s="3">
        <f t="shared" si="2"/>
        <v>-2.0072053525476097</v>
      </c>
      <c r="G38" s="12">
        <f t="shared" si="0"/>
        <v>201412</v>
      </c>
      <c r="H38" s="13">
        <f t="shared" si="1"/>
        <v>19.43</v>
      </c>
      <c r="J38" s="12">
        <f t="shared" si="3"/>
        <v>87.95676788471437</v>
      </c>
      <c r="K38" s="12">
        <f t="shared" si="4"/>
        <v>98.67044089895349</v>
      </c>
      <c r="L38" s="16">
        <f t="shared" si="5"/>
        <v>97.01386327193329</v>
      </c>
      <c r="M38" s="7">
        <f t="shared" si="6"/>
      </c>
      <c r="N38" s="8">
        <f t="shared" si="7"/>
        <v>12.95154135237371</v>
      </c>
    </row>
    <row r="39" spans="1:14" ht="12.75" outlineLevel="1">
      <c r="A39" s="1">
        <v>201501</v>
      </c>
      <c r="B39" s="2">
        <v>19.73</v>
      </c>
      <c r="C39" s="2">
        <v>3530.3100000000004</v>
      </c>
      <c r="E39" s="3">
        <f t="shared" si="2"/>
        <v>1.5205271160669067</v>
      </c>
      <c r="G39" s="12">
        <f t="shared" si="0"/>
        <v>201501</v>
      </c>
      <c r="H39" s="13">
        <f t="shared" si="1"/>
        <v>19.73</v>
      </c>
      <c r="J39" s="12">
        <f t="shared" si="3"/>
        <v>83.07146477445514</v>
      </c>
      <c r="K39" s="12">
        <f t="shared" si="4"/>
        <v>98.58084135833755</v>
      </c>
      <c r="L39" s="16">
        <f t="shared" si="5"/>
        <v>91.89210256658062</v>
      </c>
      <c r="M39" s="7">
        <f t="shared" si="6"/>
      </c>
      <c r="N39" s="8">
        <f t="shared" si="7"/>
        <v>20.8758782380635</v>
      </c>
    </row>
    <row r="40" spans="1:14" ht="12.75" outlineLevel="1">
      <c r="A40" s="1">
        <v>201502</v>
      </c>
      <c r="B40" s="2">
        <v>19.88</v>
      </c>
      <c r="C40" s="2">
        <v>3714.44</v>
      </c>
      <c r="E40" s="3">
        <f t="shared" si="2"/>
        <v>0.75452716297786</v>
      </c>
      <c r="G40" s="12">
        <f t="shared" si="0"/>
        <v>201502</v>
      </c>
      <c r="H40" s="13">
        <f t="shared" si="1"/>
        <v>19.88</v>
      </c>
      <c r="J40" s="12">
        <f t="shared" si="3"/>
        <v>93.51106639839034</v>
      </c>
      <c r="K40" s="12">
        <f t="shared" si="4"/>
        <v>98.37776659959759</v>
      </c>
      <c r="L40" s="16">
        <f t="shared" si="5"/>
        <v>88.925437840443</v>
      </c>
      <c r="M40" s="7">
        <f t="shared" si="6"/>
      </c>
      <c r="N40" s="8">
        <f t="shared" si="7"/>
        <v>7.566713461091639</v>
      </c>
    </row>
    <row r="41" spans="1:14" ht="12.75" outlineLevel="1">
      <c r="A41" s="1">
        <v>201503</v>
      </c>
      <c r="B41" s="2">
        <v>18.404999999999998</v>
      </c>
      <c r="C41" s="2">
        <v>3725.82</v>
      </c>
      <c r="E41" s="3">
        <f t="shared" si="2"/>
        <v>-8.014126596033694</v>
      </c>
      <c r="G41" s="12">
        <f t="shared" si="0"/>
        <v>201503</v>
      </c>
      <c r="H41" s="13">
        <f t="shared" si="1"/>
        <v>18.404999999999998</v>
      </c>
      <c r="J41" s="12">
        <f t="shared" si="3"/>
        <v>107.90546047269764</v>
      </c>
      <c r="K41" s="12">
        <f t="shared" si="4"/>
        <v>105.60309698451508</v>
      </c>
      <c r="L41" s="16">
        <f t="shared" si="5"/>
        <v>83.85021789318672</v>
      </c>
      <c r="M41" s="7">
        <f t="shared" si="6"/>
      </c>
      <c r="N41" s="8">
        <f t="shared" si="7"/>
        <v>-13.888261456750282</v>
      </c>
    </row>
    <row r="42" spans="1:14" ht="12.75" outlineLevel="1">
      <c r="A42" s="1">
        <v>201504</v>
      </c>
      <c r="B42" s="2">
        <v>18.2</v>
      </c>
      <c r="C42" s="2">
        <v>3674.18</v>
      </c>
      <c r="E42" s="3">
        <f t="shared" si="2"/>
        <v>-1.126373626373617</v>
      </c>
      <c r="G42" s="12">
        <f t="shared" si="0"/>
        <v>201504</v>
      </c>
      <c r="H42" s="13">
        <f t="shared" si="1"/>
        <v>18.2</v>
      </c>
      <c r="J42" s="12">
        <f t="shared" si="3"/>
        <v>99.86263736263737</v>
      </c>
      <c r="K42" s="12">
        <f t="shared" si="4"/>
        <v>106.80402930402929</v>
      </c>
      <c r="L42" s="16">
        <f t="shared" si="5"/>
        <v>85.31361752600705</v>
      </c>
      <c r="M42" s="7">
        <f t="shared" si="6"/>
      </c>
      <c r="N42" s="8">
        <f t="shared" si="7"/>
        <v>-2.1206832789037615</v>
      </c>
    </row>
    <row r="43" spans="1:14" ht="12.75" outlineLevel="1">
      <c r="A43" s="1">
        <v>201505</v>
      </c>
      <c r="B43" s="2">
        <v>18.38</v>
      </c>
      <c r="C43" s="2">
        <v>3708.66</v>
      </c>
      <c r="E43" s="3">
        <f t="shared" si="2"/>
        <v>0.9793253536452651</v>
      </c>
      <c r="G43" s="12">
        <f t="shared" si="0"/>
        <v>201505</v>
      </c>
      <c r="H43" s="13">
        <f t="shared" si="1"/>
        <v>18.38</v>
      </c>
      <c r="J43" s="12">
        <f t="shared" si="3"/>
        <v>111.45266594124047</v>
      </c>
      <c r="K43" s="12">
        <f t="shared" si="4"/>
        <v>104.80368153790351</v>
      </c>
      <c r="L43" s="16">
        <f t="shared" si="5"/>
        <v>87.31191042035461</v>
      </c>
      <c r="M43" s="7">
        <f t="shared" si="6"/>
      </c>
      <c r="N43" s="8">
        <f t="shared" si="7"/>
        <v>-27.381347285923237</v>
      </c>
    </row>
    <row r="44" spans="1:14" ht="12.75" outlineLevel="1">
      <c r="A44" s="1">
        <v>201506</v>
      </c>
      <c r="B44" s="2">
        <v>16.64</v>
      </c>
      <c r="C44" s="2">
        <v>3574.7</v>
      </c>
      <c r="E44" s="3">
        <f t="shared" si="2"/>
        <v>-10.45673076923076</v>
      </c>
      <c r="G44" s="12">
        <f t="shared" si="0"/>
        <v>201506</v>
      </c>
      <c r="H44" s="13">
        <f t="shared" si="1"/>
        <v>16.64</v>
      </c>
      <c r="J44" s="12">
        <f t="shared" si="3"/>
        <v>120.79326923076924</v>
      </c>
      <c r="K44" s="12">
        <f t="shared" si="4"/>
        <v>114.02994791666666</v>
      </c>
      <c r="L44" s="16">
        <f t="shared" si="5"/>
        <v>84.1694913026325</v>
      </c>
      <c r="M44" s="7">
        <f t="shared" si="6"/>
      </c>
      <c r="N44" s="8">
        <f t="shared" si="7"/>
        <v>-37.51661506013171</v>
      </c>
    </row>
    <row r="45" spans="1:14" ht="12.75" outlineLevel="1">
      <c r="A45" s="1">
        <v>201507</v>
      </c>
      <c r="B45" s="2">
        <v>17.49</v>
      </c>
      <c r="C45" s="2">
        <v>3762.64</v>
      </c>
      <c r="E45" s="3">
        <f t="shared" si="2"/>
        <v>4.859919954259565</v>
      </c>
      <c r="G45" s="12">
        <f t="shared" si="0"/>
        <v>201507</v>
      </c>
      <c r="H45" s="13">
        <f t="shared" si="1"/>
        <v>17.49</v>
      </c>
      <c r="J45" s="12">
        <f t="shared" si="3"/>
        <v>110.06289308176102</v>
      </c>
      <c r="K45" s="12">
        <f t="shared" si="4"/>
        <v>107.64960930055271</v>
      </c>
      <c r="L45" s="16">
        <f t="shared" si="5"/>
        <v>86.07070765118429</v>
      </c>
      <c r="M45" s="7">
        <f t="shared" si="6"/>
      </c>
      <c r="N45" s="8">
        <f t="shared" si="7"/>
        <v>-19.031110246847255</v>
      </c>
    </row>
    <row r="46" spans="1:14" ht="12.75" outlineLevel="1">
      <c r="A46" s="1">
        <v>201508</v>
      </c>
      <c r="B46" s="2">
        <v>15.985000000000001</v>
      </c>
      <c r="C46" s="2">
        <v>3463.12</v>
      </c>
      <c r="E46" s="3">
        <f t="shared" si="2"/>
        <v>-9.415076634344679</v>
      </c>
      <c r="G46" s="12">
        <f t="shared" si="0"/>
        <v>201508</v>
      </c>
      <c r="H46" s="13">
        <f t="shared" si="1"/>
        <v>15.985000000000001</v>
      </c>
      <c r="J46" s="12">
        <f t="shared" si="3"/>
        <v>117.2974663747263</v>
      </c>
      <c r="K46" s="12">
        <f t="shared" si="4"/>
        <v>116.34344698154518</v>
      </c>
      <c r="L46" s="16">
        <f t="shared" si="5"/>
        <v>87.08614052143288</v>
      </c>
      <c r="M46" s="7">
        <f t="shared" si="6"/>
      </c>
      <c r="N46" s="8">
        <f t="shared" si="7"/>
        <v>-27.463530870642852</v>
      </c>
    </row>
    <row r="47" spans="1:14" ht="12.75" outlineLevel="1">
      <c r="A47" s="1">
        <v>201509</v>
      </c>
      <c r="B47" s="2">
        <v>14.525</v>
      </c>
      <c r="C47" s="2">
        <v>3296.76</v>
      </c>
      <c r="E47" s="3">
        <f t="shared" si="2"/>
        <v>-10.051635111876081</v>
      </c>
      <c r="G47" s="12">
        <f t="shared" si="0"/>
        <v>201509</v>
      </c>
      <c r="H47" s="13">
        <f t="shared" si="1"/>
        <v>14.525</v>
      </c>
      <c r="J47" s="12">
        <f t="shared" si="3"/>
        <v>136.72977624784852</v>
      </c>
      <c r="K47" s="12">
        <f t="shared" si="4"/>
        <v>124.9770510613884</v>
      </c>
      <c r="L47" s="16">
        <f t="shared" si="5"/>
        <v>85.31345014754393</v>
      </c>
      <c r="M47" s="7">
        <f t="shared" si="6"/>
      </c>
      <c r="N47" s="8">
        <f t="shared" si="7"/>
        <v>-51.6025589756835</v>
      </c>
    </row>
    <row r="48" spans="1:14" ht="12.75" outlineLevel="1">
      <c r="A48" s="1">
        <v>201510</v>
      </c>
      <c r="B48" s="2">
        <v>15.955000000000002</v>
      </c>
      <c r="C48" s="2">
        <v>3600.2</v>
      </c>
      <c r="E48" s="3">
        <f t="shared" si="2"/>
        <v>8.962707615167666</v>
      </c>
      <c r="G48" s="12">
        <f t="shared" si="0"/>
        <v>201510</v>
      </c>
      <c r="H48" s="13">
        <f t="shared" si="1"/>
        <v>15.955000000000002</v>
      </c>
      <c r="J48" s="12">
        <f t="shared" si="3"/>
        <v>121.27859605139454</v>
      </c>
      <c r="K48" s="12">
        <f t="shared" si="4"/>
        <v>112.00250705108118</v>
      </c>
      <c r="L48" s="16">
        <f t="shared" si="5"/>
        <v>88.08837238321678</v>
      </c>
      <c r="M48" s="7">
        <f t="shared" si="6"/>
      </c>
      <c r="N48" s="8">
        <f t="shared" si="7"/>
        <v>-28.394016382523024</v>
      </c>
    </row>
    <row r="49" spans="1:14" ht="12.75" outlineLevel="1">
      <c r="A49" s="1">
        <v>201511</v>
      </c>
      <c r="B49" s="2">
        <v>16.49</v>
      </c>
      <c r="C49" s="2">
        <v>3760.8900000000003</v>
      </c>
      <c r="E49" s="3">
        <f t="shared" si="2"/>
        <v>3.2443905397210226</v>
      </c>
      <c r="G49" s="12">
        <f t="shared" si="0"/>
        <v>201511</v>
      </c>
      <c r="H49" s="13">
        <f t="shared" si="1"/>
        <v>16.49</v>
      </c>
      <c r="J49" s="12">
        <f t="shared" si="3"/>
        <v>120.19405700424501</v>
      </c>
      <c r="K49" s="12">
        <f t="shared" si="4"/>
        <v>106.68587022437845</v>
      </c>
      <c r="L49" s="16">
        <f t="shared" si="5"/>
        <v>89.50927860237836</v>
      </c>
      <c r="M49" s="7">
        <f t="shared" si="6"/>
      </c>
      <c r="N49" s="8">
        <f t="shared" si="7"/>
        <v>-27.005256209228765</v>
      </c>
    </row>
    <row r="50" spans="1:14" ht="12.75" outlineLevel="1">
      <c r="A50" s="1">
        <v>201512</v>
      </c>
      <c r="B50" s="2">
        <v>16.330000000000002</v>
      </c>
      <c r="C50" s="2">
        <v>3700.3</v>
      </c>
      <c r="E50" s="3">
        <f t="shared" si="2"/>
        <v>-0.9797917942437022</v>
      </c>
      <c r="G50" s="12">
        <f t="shared" si="0"/>
        <v>201512</v>
      </c>
      <c r="H50" s="13">
        <f t="shared" si="1"/>
        <v>16.330000000000002</v>
      </c>
      <c r="J50" s="12">
        <f t="shared" si="3"/>
        <v>118.98346601347212</v>
      </c>
      <c r="K50" s="12">
        <f t="shared" si="4"/>
        <v>106.14921412533172</v>
      </c>
      <c r="L50" s="16">
        <f t="shared" si="5"/>
        <v>92.31542649384124</v>
      </c>
      <c r="M50" s="7">
        <f t="shared" si="6"/>
      </c>
      <c r="N50" s="8">
        <f t="shared" si="7"/>
        <v>-25.65683534599238</v>
      </c>
    </row>
    <row r="51" spans="1:14" ht="12.75" outlineLevel="1">
      <c r="A51" s="1">
        <v>201601</v>
      </c>
      <c r="B51" s="2">
        <v>14.695</v>
      </c>
      <c r="C51" s="2">
        <v>3486.22</v>
      </c>
      <c r="E51" s="3">
        <f t="shared" si="2"/>
        <v>-11.126233412725428</v>
      </c>
      <c r="G51" s="12">
        <f t="shared" si="0"/>
        <v>201601</v>
      </c>
      <c r="H51" s="13">
        <f t="shared" si="1"/>
        <v>14.695</v>
      </c>
      <c r="J51" s="12">
        <f t="shared" si="3"/>
        <v>134.26335488261313</v>
      </c>
      <c r="K51" s="12">
        <f t="shared" si="4"/>
        <v>115.10434388113873</v>
      </c>
      <c r="L51" s="16">
        <f t="shared" si="5"/>
        <v>90.26953582671253</v>
      </c>
      <c r="M51" s="7">
        <f t="shared" si="6"/>
      </c>
      <c r="N51" s="8">
        <f t="shared" si="7"/>
        <v>-39.309487300059835</v>
      </c>
    </row>
    <row r="52" spans="1:14" ht="12.75" outlineLevel="1">
      <c r="A52" s="1">
        <v>201602</v>
      </c>
      <c r="B52" s="2">
        <v>14.28</v>
      </c>
      <c r="C52" s="2">
        <v>3371.82</v>
      </c>
      <c r="E52" s="3">
        <f t="shared" si="2"/>
        <v>-2.906162464986001</v>
      </c>
      <c r="G52" s="12">
        <f t="shared" si="0"/>
        <v>201602</v>
      </c>
      <c r="H52" s="13">
        <f t="shared" si="1"/>
        <v>14.28</v>
      </c>
      <c r="J52" s="12">
        <f t="shared" si="3"/>
        <v>139.2156862745098</v>
      </c>
      <c r="K52" s="12">
        <f t="shared" si="4"/>
        <v>115.18148926237163</v>
      </c>
      <c r="L52" s="16">
        <f t="shared" si="5"/>
        <v>92.53454887387636</v>
      </c>
      <c r="M52" s="7">
        <f t="shared" si="6"/>
      </c>
      <c r="N52" s="8">
        <f t="shared" si="7"/>
        <v>-44.31425216597101</v>
      </c>
    </row>
    <row r="53" spans="1:14" ht="12.75" outlineLevel="1">
      <c r="A53" s="1">
        <v>201603</v>
      </c>
      <c r="B53" s="2">
        <v>13.639999999999999</v>
      </c>
      <c r="C53" s="2">
        <v>3373.04</v>
      </c>
      <c r="E53" s="3">
        <f t="shared" si="2"/>
        <v>-4.692082111436955</v>
      </c>
      <c r="G53" s="12">
        <f t="shared" si="0"/>
        <v>201603</v>
      </c>
      <c r="H53" s="13">
        <f t="shared" si="1"/>
        <v>13.639999999999999</v>
      </c>
      <c r="J53" s="12">
        <f t="shared" si="3"/>
        <v>134.93401759530792</v>
      </c>
      <c r="K53" s="12">
        <f t="shared" si="4"/>
        <v>117.67473118279571</v>
      </c>
      <c r="L53" s="16">
        <f t="shared" si="5"/>
        <v>89.80054807013217</v>
      </c>
      <c r="M53" s="7">
        <f t="shared" si="6"/>
      </c>
      <c r="N53" s="8">
        <f t="shared" si="7"/>
        <v>-41.184788954920585</v>
      </c>
    </row>
    <row r="54" spans="1:14" ht="12.75" outlineLevel="1">
      <c r="A54" s="1">
        <v>201604</v>
      </c>
      <c r="B54" s="2">
        <v>14.4</v>
      </c>
      <c r="C54" s="2">
        <v>3409.3700000000003</v>
      </c>
      <c r="E54" s="3">
        <f t="shared" si="2"/>
        <v>5.277777777777788</v>
      </c>
      <c r="G54" s="12">
        <f t="shared" si="0"/>
        <v>201604</v>
      </c>
      <c r="H54" s="13">
        <f t="shared" si="1"/>
        <v>14.4</v>
      </c>
      <c r="J54" s="12">
        <f t="shared" si="3"/>
        <v>126.38888888888889</v>
      </c>
      <c r="K54" s="12">
        <f t="shared" si="4"/>
        <v>109.26504629629628</v>
      </c>
      <c r="L54" s="16">
        <f t="shared" si="5"/>
        <v>95.08919607524875</v>
      </c>
      <c r="M54" s="7">
        <f t="shared" si="6"/>
      </c>
      <c r="N54" s="8">
        <f t="shared" si="7"/>
        <v>-31.288581026626098</v>
      </c>
    </row>
    <row r="55" spans="1:14" ht="12.75" outlineLevel="1">
      <c r="A55" s="1">
        <v>201605</v>
      </c>
      <c r="B55" s="2">
        <v>13.845</v>
      </c>
      <c r="C55" s="2">
        <v>3514.06</v>
      </c>
      <c r="E55" s="3">
        <f t="shared" si="2"/>
        <v>-4.0086673889490765</v>
      </c>
      <c r="G55" s="12">
        <f t="shared" si="0"/>
        <v>201605</v>
      </c>
      <c r="H55" s="13">
        <f t="shared" si="1"/>
        <v>13.845</v>
      </c>
      <c r="J55" s="12">
        <f t="shared" si="3"/>
        <v>132.75550740339472</v>
      </c>
      <c r="K55" s="12">
        <f t="shared" si="4"/>
        <v>110.91549295774645</v>
      </c>
      <c r="L55" s="16">
        <f t="shared" si="5"/>
        <v>90.46746423068969</v>
      </c>
      <c r="M55" s="7">
        <f t="shared" si="6"/>
      </c>
      <c r="N55" s="8">
        <f t="shared" si="7"/>
        <v>-37.53006909533801</v>
      </c>
    </row>
    <row r="56" spans="1:14" ht="12.75" outlineLevel="1">
      <c r="A56" s="1">
        <v>201606</v>
      </c>
      <c r="B56" s="2">
        <v>14.51</v>
      </c>
      <c r="C56" s="2">
        <v>3345.63</v>
      </c>
      <c r="E56" s="3">
        <f t="shared" si="2"/>
        <v>4.583046175051683</v>
      </c>
      <c r="G56" s="12">
        <f t="shared" si="0"/>
        <v>201606</v>
      </c>
      <c r="H56" s="13">
        <f t="shared" si="1"/>
        <v>14.51</v>
      </c>
      <c r="J56" s="12">
        <f t="shared" si="3"/>
        <v>114.67953135768437</v>
      </c>
      <c r="K56" s="12">
        <f t="shared" si="4"/>
        <v>104.60889042039973</v>
      </c>
      <c r="L56" s="16">
        <f t="shared" si="5"/>
        <v>100.2050886310377</v>
      </c>
      <c r="M56" s="7">
        <f t="shared" si="6"/>
      </c>
      <c r="N56" s="8">
        <f t="shared" si="7"/>
        <v>-20.04198526801528</v>
      </c>
    </row>
    <row r="57" spans="1:14" ht="12.75" outlineLevel="1">
      <c r="A57" s="1">
        <v>201607</v>
      </c>
      <c r="B57" s="2">
        <v>14.725</v>
      </c>
      <c r="C57" s="2">
        <v>3464.84</v>
      </c>
      <c r="E57" s="3">
        <f t="shared" si="2"/>
        <v>1.4601018675721553</v>
      </c>
      <c r="G57" s="12">
        <f t="shared" si="0"/>
        <v>201607</v>
      </c>
      <c r="H57" s="13">
        <f t="shared" si="1"/>
        <v>14.725</v>
      </c>
      <c r="J57" s="12">
        <f t="shared" si="3"/>
        <v>118.77758913412563</v>
      </c>
      <c r="K57" s="12">
        <f t="shared" si="4"/>
        <v>101.51669496321448</v>
      </c>
      <c r="L57" s="16">
        <f t="shared" si="5"/>
        <v>98.99915723826686</v>
      </c>
      <c r="M57" s="7">
        <f t="shared" si="6"/>
      </c>
      <c r="N57" s="8">
        <f t="shared" si="7"/>
        <v>-25.036559441087018</v>
      </c>
    </row>
    <row r="58" spans="1:14" ht="12.75" outlineLevel="1">
      <c r="A58" s="1">
        <v>201608</v>
      </c>
      <c r="B58" s="2">
        <v>14.29</v>
      </c>
      <c r="C58" s="2">
        <v>3553.3700000000003</v>
      </c>
      <c r="E58" s="3">
        <f t="shared" si="2"/>
        <v>-3.0440867739678135</v>
      </c>
      <c r="G58" s="12">
        <f t="shared" si="0"/>
        <v>201608</v>
      </c>
      <c r="H58" s="13">
        <f t="shared" si="1"/>
        <v>14.29</v>
      </c>
      <c r="J58" s="12">
        <f t="shared" si="3"/>
        <v>111.86144156752975</v>
      </c>
      <c r="K58" s="12">
        <f t="shared" si="4"/>
        <v>103.61849778399814</v>
      </c>
      <c r="L58" s="16">
        <f t="shared" si="5"/>
        <v>94.77884399021669</v>
      </c>
      <c r="M58" s="7">
        <f t="shared" si="6"/>
      </c>
      <c r="N58" s="8">
        <f t="shared" si="7"/>
        <v>-18.1556982815911</v>
      </c>
    </row>
    <row r="59" spans="1:14" ht="12.75" outlineLevel="1">
      <c r="A59" s="1">
        <v>201609</v>
      </c>
      <c r="B59" s="2">
        <v>13.79</v>
      </c>
      <c r="C59" s="2">
        <v>3555.92</v>
      </c>
      <c r="E59" s="3">
        <f t="shared" si="2"/>
        <v>-3.6258158085569256</v>
      </c>
      <c r="G59" s="12">
        <f t="shared" si="0"/>
        <v>201609</v>
      </c>
      <c r="H59" s="13">
        <f t="shared" si="1"/>
        <v>13.79</v>
      </c>
      <c r="J59" s="12">
        <f t="shared" si="3"/>
        <v>105.32994923857869</v>
      </c>
      <c r="K59" s="12">
        <f t="shared" si="4"/>
        <v>106.93135122069133</v>
      </c>
      <c r="L59" s="16">
        <f t="shared" si="5"/>
        <v>92.34460296372885</v>
      </c>
      <c r="M59" s="7">
        <f t="shared" si="6"/>
      </c>
      <c r="N59" s="8">
        <f t="shared" si="7"/>
        <v>-10.403630984962236</v>
      </c>
    </row>
    <row r="60" spans="1:14" ht="12.75" outlineLevel="1">
      <c r="A60" s="1">
        <v>201610</v>
      </c>
      <c r="B60" s="2">
        <v>13.135</v>
      </c>
      <c r="C60" s="2">
        <v>3540.56</v>
      </c>
      <c r="E60" s="3">
        <f t="shared" si="2"/>
        <v>-4.986676817662729</v>
      </c>
      <c r="G60" s="12">
        <f t="shared" si="0"/>
        <v>201610</v>
      </c>
      <c r="H60" s="13">
        <f t="shared" si="1"/>
        <v>13.135</v>
      </c>
      <c r="J60" s="12">
        <f t="shared" si="3"/>
        <v>121.4693566806243</v>
      </c>
      <c r="K60" s="12">
        <f t="shared" si="4"/>
        <v>110.47455906610836</v>
      </c>
      <c r="L60" s="16">
        <f t="shared" si="5"/>
        <v>89.64357571982481</v>
      </c>
      <c r="M60" s="7">
        <f t="shared" si="6"/>
      </c>
      <c r="N60" s="8">
        <f t="shared" si="7"/>
        <v>-36.809463986239805</v>
      </c>
    </row>
    <row r="61" spans="1:14" ht="12.75" outlineLevel="1">
      <c r="A61" s="1">
        <v>201611</v>
      </c>
      <c r="B61" s="2">
        <v>11.65</v>
      </c>
      <c r="C61" s="2">
        <v>3478.63</v>
      </c>
      <c r="E61" s="3">
        <f t="shared" si="2"/>
        <v>-12.746781115879823</v>
      </c>
      <c r="G61" s="12">
        <f t="shared" si="0"/>
        <v>201611</v>
      </c>
      <c r="H61" s="13">
        <f t="shared" si="1"/>
        <v>11.65</v>
      </c>
      <c r="J61" s="12">
        <f t="shared" si="3"/>
        <v>141.5450643776824</v>
      </c>
      <c r="K61" s="12">
        <f t="shared" si="4"/>
        <v>121.09442060085837</v>
      </c>
      <c r="L61" s="16">
        <f t="shared" si="5"/>
        <v>82.67949718422936</v>
      </c>
      <c r="M61" s="7">
        <f t="shared" si="6"/>
      </c>
      <c r="N61" s="8">
        <f t="shared" si="7"/>
        <v>-56.92063416225569</v>
      </c>
    </row>
    <row r="62" spans="1:14" ht="12.75" outlineLevel="1">
      <c r="A62" s="1">
        <v>201612</v>
      </c>
      <c r="B62" s="2">
        <v>12.12</v>
      </c>
      <c r="C62" s="2">
        <v>3606.36</v>
      </c>
      <c r="E62" s="3">
        <f t="shared" si="2"/>
        <v>3.8778877887788687</v>
      </c>
      <c r="G62" s="12">
        <f t="shared" si="0"/>
        <v>201612</v>
      </c>
      <c r="H62" s="13">
        <f t="shared" si="1"/>
        <v>12.12</v>
      </c>
      <c r="J62" s="12">
        <f t="shared" si="3"/>
        <v>134.73597359735976</v>
      </c>
      <c r="K62" s="12">
        <f t="shared" si="4"/>
        <v>113.5038503850385</v>
      </c>
      <c r="L62" s="16">
        <f t="shared" si="5"/>
        <v>84.8932700117685</v>
      </c>
      <c r="M62" s="7">
        <f t="shared" si="6"/>
      </c>
      <c r="N62" s="8">
        <f t="shared" si="7"/>
        <v>-46.45127231051421</v>
      </c>
    </row>
    <row r="63" spans="1:14" ht="12.75" outlineLevel="1">
      <c r="A63" s="1">
        <v>201701</v>
      </c>
      <c r="B63" s="2">
        <v>11.065000000000001</v>
      </c>
      <c r="C63" s="2">
        <v>3542.27</v>
      </c>
      <c r="E63" s="3">
        <f t="shared" si="2"/>
        <v>-9.534568459105268</v>
      </c>
      <c r="G63" s="12">
        <f t="shared" si="0"/>
        <v>201701</v>
      </c>
      <c r="H63" s="13">
        <f t="shared" si="1"/>
        <v>11.065000000000001</v>
      </c>
      <c r="J63" s="12">
        <f t="shared" si="3"/>
        <v>132.80614550384092</v>
      </c>
      <c r="K63" s="12">
        <f t="shared" si="4"/>
        <v>121.592107245067</v>
      </c>
      <c r="L63" s="16">
        <f t="shared" si="5"/>
        <v>80.78844419640477</v>
      </c>
      <c r="M63" s="7">
        <f t="shared" si="6"/>
      </c>
      <c r="N63" s="8">
        <f t="shared" si="7"/>
        <v>-45.7227126916662</v>
      </c>
    </row>
    <row r="64" spans="1:14" ht="12.75" outlineLevel="1">
      <c r="A64" s="1">
        <v>201702</v>
      </c>
      <c r="B64" s="2">
        <v>11.54</v>
      </c>
      <c r="C64" s="2">
        <v>3584.13</v>
      </c>
      <c r="E64" s="3">
        <f t="shared" si="2"/>
        <v>4.116117850953188</v>
      </c>
      <c r="G64" s="12">
        <f t="shared" si="0"/>
        <v>201702</v>
      </c>
      <c r="H64" s="13">
        <f t="shared" si="1"/>
        <v>11.54</v>
      </c>
      <c r="J64" s="12">
        <f t="shared" si="3"/>
        <v>123.74350086655113</v>
      </c>
      <c r="K64" s="12">
        <f t="shared" si="4"/>
        <v>114.60860774119007</v>
      </c>
      <c r="L64" s="16">
        <f t="shared" si="5"/>
        <v>85.14083390523282</v>
      </c>
      <c r="M64" s="7">
        <f t="shared" si="6"/>
      </c>
      <c r="N64" s="8">
        <f t="shared" si="7"/>
        <v>-33.227164112639976</v>
      </c>
    </row>
    <row r="65" spans="1:14" ht="12.75" outlineLevel="1">
      <c r="A65" s="1">
        <v>201703</v>
      </c>
      <c r="B65" s="2">
        <v>13.28</v>
      </c>
      <c r="C65" s="2">
        <v>3817.02</v>
      </c>
      <c r="E65" s="3">
        <f t="shared" si="2"/>
        <v>13.102409638554219</v>
      </c>
      <c r="G65" s="12">
        <f t="shared" si="0"/>
        <v>201703</v>
      </c>
      <c r="H65" s="13">
        <f t="shared" si="1"/>
        <v>13.28</v>
      </c>
      <c r="J65" s="12">
        <f t="shared" si="3"/>
        <v>102.71084337349397</v>
      </c>
      <c r="K65" s="12">
        <f t="shared" si="4"/>
        <v>99.36621485943776</v>
      </c>
      <c r="L65" s="16">
        <f t="shared" si="5"/>
        <v>93.184989994385</v>
      </c>
      <c r="M65" s="7">
        <f t="shared" si="6"/>
      </c>
      <c r="N65" s="8">
        <f t="shared" si="7"/>
        <v>-6.40750067309973</v>
      </c>
    </row>
    <row r="66" spans="1:14" ht="12.75" outlineLevel="1">
      <c r="A66" s="1">
        <v>201704</v>
      </c>
      <c r="B66" s="2">
        <v>12.95</v>
      </c>
      <c r="C66" s="2">
        <v>3875.53</v>
      </c>
      <c r="E66" s="3">
        <f t="shared" si="2"/>
        <v>-2.548262548262549</v>
      </c>
      <c r="G66" s="12">
        <f t="shared" si="0"/>
        <v>201704</v>
      </c>
      <c r="H66" s="13">
        <f t="shared" si="1"/>
        <v>12.95</v>
      </c>
      <c r="J66" s="12">
        <f t="shared" si="3"/>
        <v>111.1969111969112</v>
      </c>
      <c r="K66" s="12">
        <f t="shared" si="4"/>
        <v>100.96525096525097</v>
      </c>
      <c r="L66" s="16">
        <f t="shared" si="5"/>
        <v>91.31738846592623</v>
      </c>
      <c r="M66" s="7">
        <f t="shared" si="6"/>
      </c>
      <c r="N66" s="8">
        <f t="shared" si="7"/>
        <v>-15.9561374646011</v>
      </c>
    </row>
    <row r="67" spans="1:14" ht="12.75" outlineLevel="1">
      <c r="A67" s="1">
        <v>201705</v>
      </c>
      <c r="B67" s="2">
        <v>13.585</v>
      </c>
      <c r="C67" s="2">
        <v>3888.32</v>
      </c>
      <c r="E67" s="3">
        <f t="shared" si="2"/>
        <v>4.674273095325738</v>
      </c>
      <c r="G67" s="12">
        <f aca="true" t="shared" si="8" ref="G67:G98">A67</f>
        <v>201705</v>
      </c>
      <c r="H67" s="13">
        <f aca="true" t="shared" si="9" ref="H67:H98">$B67</f>
        <v>13.585</v>
      </c>
      <c r="J67" s="12">
        <f t="shared" si="3"/>
        <v>101.91387559808612</v>
      </c>
      <c r="K67" s="12">
        <f t="shared" si="4"/>
        <v>96.0863697705803</v>
      </c>
      <c r="L67" s="16">
        <f t="shared" si="5"/>
        <v>96.47326729564726</v>
      </c>
      <c r="M67" s="7" t="str">
        <f t="shared" si="6"/>
        <v>*</v>
      </c>
      <c r="N67" s="8">
        <f t="shared" si="7"/>
        <v>-5.486600648737487</v>
      </c>
    </row>
    <row r="68" spans="1:14" ht="12.75" outlineLevel="1">
      <c r="A68" s="1">
        <v>201706</v>
      </c>
      <c r="B68" s="2">
        <v>13.215</v>
      </c>
      <c r="C68" s="2">
        <v>3793.62</v>
      </c>
      <c r="E68" s="3">
        <f aca="true" t="shared" si="10" ref="E68:E98">100*($B68-$B67)/$B68</f>
        <v>-2.799848656829368</v>
      </c>
      <c r="G68" s="12">
        <f t="shared" si="8"/>
        <v>201706</v>
      </c>
      <c r="H68" s="13">
        <f t="shared" si="9"/>
        <v>13.215</v>
      </c>
      <c r="J68" s="12">
        <f t="shared" si="3"/>
        <v>109.79947029890276</v>
      </c>
      <c r="K68" s="12">
        <f t="shared" si="4"/>
        <v>97.96002017908943</v>
      </c>
      <c r="L68" s="16">
        <f t="shared" si="5"/>
        <v>97.99482990951827</v>
      </c>
      <c r="M68" s="7" t="str">
        <f t="shared" si="6"/>
        <v>*</v>
      </c>
      <c r="N68" s="8">
        <f t="shared" si="7"/>
        <v>-14.465668325640648</v>
      </c>
    </row>
    <row r="69" spans="1:14" ht="12.75" outlineLevel="1">
      <c r="A69" s="1">
        <v>201707</v>
      </c>
      <c r="B69" s="2">
        <v>13.605</v>
      </c>
      <c r="C69" s="2">
        <v>3942.46</v>
      </c>
      <c r="E69" s="3">
        <f t="shared" si="10"/>
        <v>2.8665931642778433</v>
      </c>
      <c r="G69" s="12">
        <f t="shared" si="8"/>
        <v>201707</v>
      </c>
      <c r="H69" s="13">
        <f t="shared" si="9"/>
        <v>13.605</v>
      </c>
      <c r="J69" s="12">
        <f t="shared" si="3"/>
        <v>108.23226754869532</v>
      </c>
      <c r="K69" s="12">
        <f t="shared" si="4"/>
        <v>94.46588264118583</v>
      </c>
      <c r="L69" s="16">
        <f t="shared" si="5"/>
        <v>98.85175637672083</v>
      </c>
      <c r="M69" s="7" t="str">
        <f t="shared" si="6"/>
        <v>*</v>
      </c>
      <c r="N69" s="8">
        <f t="shared" si="7"/>
        <v>-12.673904841738535</v>
      </c>
    </row>
    <row r="70" spans="1:14" ht="12.75" outlineLevel="1">
      <c r="A70" s="1">
        <v>201708</v>
      </c>
      <c r="B70" s="2">
        <v>14.02</v>
      </c>
      <c r="C70" s="2">
        <v>3887.55</v>
      </c>
      <c r="E70" s="3">
        <f t="shared" si="10"/>
        <v>2.9600570613409354</v>
      </c>
      <c r="G70" s="12">
        <f t="shared" si="8"/>
        <v>201708</v>
      </c>
      <c r="H70" s="13">
        <f t="shared" si="9"/>
        <v>14.02</v>
      </c>
      <c r="J70" s="12">
        <f t="shared" si="3"/>
        <v>101.92582025677603</v>
      </c>
      <c r="K70" s="12">
        <f t="shared" si="4"/>
        <v>91.50915359010936</v>
      </c>
      <c r="L70" s="16">
        <f t="shared" si="5"/>
        <v>104.26989737598814</v>
      </c>
      <c r="M70" s="7" t="str">
        <f t="shared" si="6"/>
        <v>*</v>
      </c>
      <c r="N70" s="8">
        <f t="shared" si="7"/>
        <v>-5.4916395118945225</v>
      </c>
    </row>
    <row r="71" spans="1:14" ht="12.75" outlineLevel="1">
      <c r="A71" s="1">
        <v>201709</v>
      </c>
      <c r="B71" s="2">
        <v>14.37</v>
      </c>
      <c r="C71" s="2">
        <v>4017.75</v>
      </c>
      <c r="E71" s="3">
        <f t="shared" si="10"/>
        <v>2.435629784272788</v>
      </c>
      <c r="G71" s="12">
        <f t="shared" si="8"/>
        <v>201709</v>
      </c>
      <c r="H71" s="13">
        <f t="shared" si="9"/>
        <v>14.37</v>
      </c>
      <c r="J71" s="12">
        <f t="shared" si="3"/>
        <v>95.96381350034795</v>
      </c>
      <c r="K71" s="12">
        <f t="shared" si="4"/>
        <v>89.61667826490373</v>
      </c>
      <c r="L71" s="16">
        <f t="shared" si="5"/>
        <v>104.09034518635363</v>
      </c>
      <c r="M71" s="7" t="str">
        <f t="shared" si="6"/>
        <v>*</v>
      </c>
      <c r="N71" s="8">
        <f t="shared" si="7"/>
        <v>1.6838396713912456</v>
      </c>
    </row>
    <row r="72" spans="1:14" ht="12.75" outlineLevel="1">
      <c r="A72" s="1">
        <v>201710</v>
      </c>
      <c r="B72" s="2">
        <v>14.51</v>
      </c>
      <c r="C72" s="2">
        <v>4096.38</v>
      </c>
      <c r="E72" s="3">
        <f t="shared" si="10"/>
        <v>0.9648518263266752</v>
      </c>
      <c r="G72" s="12">
        <f t="shared" si="8"/>
        <v>201710</v>
      </c>
      <c r="H72" s="13">
        <f t="shared" si="9"/>
        <v>14.51</v>
      </c>
      <c r="J72" s="12">
        <f t="shared" si="3"/>
        <v>90.5237767057202</v>
      </c>
      <c r="K72" s="12">
        <f t="shared" si="4"/>
        <v>89.54169538249484</v>
      </c>
      <c r="L72" s="16">
        <f t="shared" si="5"/>
        <v>103.44060331328505</v>
      </c>
      <c r="M72" s="7" t="str">
        <f t="shared" si="6"/>
        <v>*</v>
      </c>
      <c r="N72" s="8">
        <f t="shared" si="7"/>
        <v>8.995416403205432</v>
      </c>
    </row>
    <row r="73" spans="1:14" ht="12.75" outlineLevel="1">
      <c r="A73" s="1">
        <v>201711</v>
      </c>
      <c r="B73" s="2">
        <v>14.705</v>
      </c>
      <c r="C73" s="2">
        <v>3984.1</v>
      </c>
      <c r="E73" s="3">
        <f t="shared" si="10"/>
        <v>1.3260795647738883</v>
      </c>
      <c r="G73" s="12">
        <f t="shared" si="8"/>
        <v>201711</v>
      </c>
      <c r="H73" s="13">
        <f t="shared" si="9"/>
        <v>14.705</v>
      </c>
      <c r="J73" s="12">
        <f t="shared" si="3"/>
        <v>79.2247534852091</v>
      </c>
      <c r="K73" s="12">
        <f t="shared" si="4"/>
        <v>90.08557180097473</v>
      </c>
      <c r="L73" s="16">
        <f t="shared" si="5"/>
        <v>106.88728700105708</v>
      </c>
      <c r="M73" s="7" t="str">
        <f t="shared" si="6"/>
        <v>*</v>
      </c>
      <c r="N73" s="8">
        <f t="shared" si="7"/>
        <v>33.22982157569758</v>
      </c>
    </row>
    <row r="74" spans="1:14" ht="12.75" outlineLevel="1">
      <c r="A74" s="1">
        <v>201712</v>
      </c>
      <c r="B74" s="2">
        <v>14.335</v>
      </c>
      <c r="C74" s="2">
        <v>3977.88</v>
      </c>
      <c r="E74" s="3">
        <f t="shared" si="10"/>
        <v>-2.5810952214858682</v>
      </c>
      <c r="G74" s="12">
        <f t="shared" si="8"/>
        <v>201712</v>
      </c>
      <c r="H74" s="13">
        <f t="shared" si="9"/>
        <v>14.335</v>
      </c>
      <c r="J74" s="12">
        <f t="shared" si="3"/>
        <v>84.54830833623996</v>
      </c>
      <c r="K74" s="12">
        <f t="shared" si="4"/>
        <v>93.69840716195792</v>
      </c>
      <c r="L74" s="16">
        <f t="shared" si="5"/>
        <v>103.75725078676265</v>
      </c>
      <c r="M74" s="7" t="str">
        <f t="shared" si="6"/>
        <v>*</v>
      </c>
      <c r="N74" s="8">
        <f t="shared" si="7"/>
        <v>22.820257514612177</v>
      </c>
    </row>
    <row r="75" spans="1:14" ht="12.75" outlineLevel="1">
      <c r="A75" s="1">
        <v>201801</v>
      </c>
      <c r="B75" s="2">
        <v>13.98</v>
      </c>
      <c r="C75" s="9">
        <v>4111.650000000001</v>
      </c>
      <c r="E75" s="3">
        <f t="shared" si="10"/>
        <v>-2.5393419170243234</v>
      </c>
      <c r="G75" s="12">
        <f t="shared" si="8"/>
        <v>201801</v>
      </c>
      <c r="H75" s="13">
        <f t="shared" si="9"/>
        <v>13.98</v>
      </c>
      <c r="J75" s="12">
        <f t="shared" si="3"/>
        <v>79.14878397711017</v>
      </c>
      <c r="K75" s="12">
        <f t="shared" si="4"/>
        <v>97.81533142584644</v>
      </c>
      <c r="L75" s="16">
        <f t="shared" si="5"/>
        <v>97.33640989964034</v>
      </c>
      <c r="M75" s="7">
        <f t="shared" si="6"/>
      </c>
      <c r="N75" s="8">
        <f t="shared" si="7"/>
        <v>40.65269833054308</v>
      </c>
    </row>
    <row r="76" spans="1:14" ht="12.75" outlineLevel="1">
      <c r="A76" s="1">
        <v>201802</v>
      </c>
      <c r="B76" s="2">
        <v>12.875000000000002</v>
      </c>
      <c r="C76" s="2">
        <v>3994.45</v>
      </c>
      <c r="E76" s="3">
        <f t="shared" si="10"/>
        <v>-8.582524271844648</v>
      </c>
      <c r="G76" s="12">
        <f t="shared" si="8"/>
        <v>201802</v>
      </c>
      <c r="H76" s="13">
        <f t="shared" si="9"/>
        <v>12.875000000000002</v>
      </c>
      <c r="I76"/>
      <c r="J76" s="12">
        <f t="shared" si="3"/>
        <v>89.63106796116503</v>
      </c>
      <c r="K76" s="12">
        <f t="shared" si="4"/>
        <v>107.07443365695792</v>
      </c>
      <c r="L76" s="16">
        <f t="shared" si="5"/>
        <v>92.32781033917288</v>
      </c>
      <c r="M76" s="7">
        <f t="shared" si="6"/>
      </c>
      <c r="N76" s="8">
        <f t="shared" si="7"/>
        <v>14.494402021259123</v>
      </c>
    </row>
    <row r="77" spans="1:14" ht="12.75" outlineLevel="1">
      <c r="A77" s="1">
        <v>201803</v>
      </c>
      <c r="B77" s="2">
        <v>13.555000000000001</v>
      </c>
      <c r="C77" s="2">
        <v>3857.1</v>
      </c>
      <c r="E77" s="3">
        <f t="shared" si="10"/>
        <v>5.016599040944298</v>
      </c>
      <c r="G77" s="12">
        <f t="shared" si="8"/>
        <v>201803</v>
      </c>
      <c r="H77" s="13">
        <f t="shared" si="9"/>
        <v>13.555000000000001</v>
      </c>
      <c r="I77"/>
      <c r="J77" s="12">
        <f t="shared" si="3"/>
        <v>97.97122832902986</v>
      </c>
      <c r="K77" s="12">
        <f t="shared" si="4"/>
        <v>101.87200295094061</v>
      </c>
      <c r="L77" s="16">
        <f t="shared" si="5"/>
        <v>100.58349947455352</v>
      </c>
      <c r="M77" s="7">
        <f t="shared" si="6"/>
      </c>
      <c r="N77" s="8">
        <f t="shared" si="7"/>
        <v>2.502558535978334</v>
      </c>
    </row>
    <row r="78" spans="1:14" ht="12.75" outlineLevel="1">
      <c r="A78" s="1">
        <v>201804</v>
      </c>
      <c r="B78" s="2">
        <v>14.55</v>
      </c>
      <c r="C78" s="2">
        <v>3910.3</v>
      </c>
      <c r="E78" s="3">
        <f t="shared" si="10"/>
        <v>6.8384879725085845</v>
      </c>
      <c r="G78" s="12">
        <f t="shared" si="8"/>
        <v>201804</v>
      </c>
      <c r="H78" s="13">
        <f t="shared" si="9"/>
        <v>14.55</v>
      </c>
      <c r="I78"/>
      <c r="J78" s="12">
        <f t="shared" si="3"/>
        <v>89.00343642611683</v>
      </c>
      <c r="K78" s="12">
        <f t="shared" si="4"/>
        <v>95.82187857961055</v>
      </c>
      <c r="L78" s="16">
        <f t="shared" si="5"/>
        <v>105.55674846941204</v>
      </c>
      <c r="M78" s="7" t="str">
        <f t="shared" si="6"/>
        <v>*</v>
      </c>
      <c r="N78" s="8">
        <f t="shared" si="7"/>
        <v>20.439568837159715</v>
      </c>
    </row>
    <row r="79" spans="1:14" ht="12.75" outlineLevel="1">
      <c r="A79" s="1">
        <v>201805</v>
      </c>
      <c r="B79" s="2">
        <v>13.535</v>
      </c>
      <c r="C79" s="9">
        <v>3764.22</v>
      </c>
      <c r="E79" s="3">
        <f t="shared" si="10"/>
        <v>-7.499076468415224</v>
      </c>
      <c r="G79" s="12">
        <f t="shared" si="8"/>
        <v>201805</v>
      </c>
      <c r="H79" s="13">
        <f t="shared" si="9"/>
        <v>13.535</v>
      </c>
      <c r="I79"/>
      <c r="J79" s="12">
        <f aca="true" t="shared" si="11" ref="J79:J98">100-100*($B79-$B67)/$B79</f>
        <v>100.36941263391209</v>
      </c>
      <c r="K79" s="12">
        <f aca="true" t="shared" si="12" ref="K79:K98">100*AVERAGE($B68:$B79)/$B79</f>
        <v>102.97685014160817</v>
      </c>
      <c r="L79" s="16">
        <f aca="true" t="shared" si="13" ref="L79:L98">100*(AVERAGE($C68:$C79)/$C79)/(AVERAGE($B68:$B79)/$B79)</f>
        <v>101.76749950926892</v>
      </c>
      <c r="M79" s="7">
        <f aca="true" t="shared" si="14" ref="M79:M98">IF(AND(AVERAGE($B71:$B79)/$B79&lt;1,(AVERAGE($C71:$C79)/$C79/(AVERAGE($B71:$B79)/$B79))&gt;1),"*","")</f>
      </c>
      <c r="N79" s="8">
        <f aca="true" t="shared" si="15" ref="N79:N98">100*AVERAGE($E68:$E79)/STDEVA($E68:$E79)</f>
        <v>-2.795890286052153</v>
      </c>
    </row>
    <row r="80" spans="1:14" ht="12.75" outlineLevel="1">
      <c r="A80" s="1">
        <v>201806</v>
      </c>
      <c r="B80" s="2">
        <v>13.13</v>
      </c>
      <c r="C80" s="9">
        <v>3719.86</v>
      </c>
      <c r="E80" s="3">
        <f t="shared" si="10"/>
        <v>-3.0845392231530795</v>
      </c>
      <c r="G80" s="12">
        <f t="shared" si="8"/>
        <v>201806</v>
      </c>
      <c r="H80" s="13">
        <f t="shared" si="9"/>
        <v>13.13</v>
      </c>
      <c r="I80"/>
      <c r="J80" s="12">
        <f t="shared" si="11"/>
        <v>100.64737242955064</v>
      </c>
      <c r="K80" s="12">
        <f t="shared" si="12"/>
        <v>106.09926377253109</v>
      </c>
      <c r="L80" s="16">
        <f t="shared" si="13"/>
        <v>99.79470655934139</v>
      </c>
      <c r="M80" s="7">
        <f t="shared" si="14"/>
      </c>
      <c r="N80" s="8">
        <f t="shared" si="15"/>
        <v>-3.2848440656694726</v>
      </c>
    </row>
    <row r="81" spans="1:14" ht="12.75" outlineLevel="1">
      <c r="A81" s="1">
        <v>201807</v>
      </c>
      <c r="B81" s="2">
        <v>13.815000000000001</v>
      </c>
      <c r="C81" s="2">
        <v>3899.04</v>
      </c>
      <c r="E81" s="3">
        <f t="shared" si="10"/>
        <v>4.958378574013757</v>
      </c>
      <c r="G81" s="12">
        <f t="shared" si="8"/>
        <v>201807</v>
      </c>
      <c r="H81" s="13">
        <f t="shared" si="9"/>
        <v>13.815000000000001</v>
      </c>
      <c r="I81"/>
      <c r="J81" s="12">
        <f t="shared" si="11"/>
        <v>98.47991313789359</v>
      </c>
      <c r="K81" s="12">
        <f t="shared" si="12"/>
        <v>100.9651345156231</v>
      </c>
      <c r="L81" s="16">
        <f t="shared" si="13"/>
        <v>99.9581461724222</v>
      </c>
      <c r="M81" s="7">
        <f t="shared" si="14"/>
      </c>
      <c r="N81" s="8">
        <f t="shared" si="15"/>
        <v>0.3615310341460826</v>
      </c>
    </row>
    <row r="82" spans="1:14" ht="12.75" outlineLevel="1">
      <c r="A82" s="1">
        <v>201808</v>
      </c>
      <c r="B82" s="2">
        <v>12.63</v>
      </c>
      <c r="C82" s="2">
        <v>3740.71</v>
      </c>
      <c r="E82" s="3">
        <f t="shared" si="10"/>
        <v>-9.38242280285036</v>
      </c>
      <c r="G82" s="12">
        <f t="shared" si="8"/>
        <v>201808</v>
      </c>
      <c r="H82" s="13">
        <f t="shared" si="9"/>
        <v>12.63</v>
      </c>
      <c r="I82"/>
      <c r="J82" s="12">
        <f t="shared" si="11"/>
        <v>111.00554235946159</v>
      </c>
      <c r="K82" s="12">
        <f t="shared" si="12"/>
        <v>109.52098178939035</v>
      </c>
      <c r="L82" s="16">
        <f t="shared" si="13"/>
        <v>95.75100069956159</v>
      </c>
      <c r="M82" s="7">
        <f t="shared" si="14"/>
      </c>
      <c r="N82" s="8">
        <f t="shared" si="15"/>
        <v>-18.35849666165841</v>
      </c>
    </row>
    <row r="83" spans="1:14" ht="12.75" outlineLevel="1">
      <c r="A83" s="1">
        <v>201809</v>
      </c>
      <c r="B83" s="2">
        <v>12.665</v>
      </c>
      <c r="C83" s="9">
        <v>3706.74</v>
      </c>
      <c r="E83" s="3">
        <f t="shared" si="10"/>
        <v>0.2763521515988817</v>
      </c>
      <c r="G83" s="12">
        <f t="shared" si="8"/>
        <v>201809</v>
      </c>
      <c r="H83" s="13">
        <f t="shared" si="9"/>
        <v>12.665</v>
      </c>
      <c r="I83"/>
      <c r="J83" s="12">
        <f t="shared" si="11"/>
        <v>113.46229767074615</v>
      </c>
      <c r="K83" s="12">
        <f t="shared" si="12"/>
        <v>108.09646006053427</v>
      </c>
      <c r="L83" s="16">
        <f t="shared" si="13"/>
        <v>97.25506501815343</v>
      </c>
      <c r="M83" s="7">
        <f t="shared" si="14"/>
      </c>
      <c r="N83" s="8">
        <f t="shared" si="15"/>
        <v>-21.97930180686823</v>
      </c>
    </row>
    <row r="84" spans="1:14" ht="12.75" outlineLevel="1">
      <c r="A84" s="1">
        <v>201810</v>
      </c>
      <c r="B84" s="2">
        <v>11.775</v>
      </c>
      <c r="C84" s="2">
        <v>3447.07</v>
      </c>
      <c r="E84" s="3">
        <f t="shared" si="10"/>
        <v>-7.558386411889587</v>
      </c>
      <c r="G84" s="12">
        <f t="shared" si="8"/>
        <v>201810</v>
      </c>
      <c r="H84" s="13">
        <f t="shared" si="9"/>
        <v>11.775</v>
      </c>
      <c r="I84"/>
      <c r="J84" s="12">
        <f t="shared" si="11"/>
        <v>123.2271762208068</v>
      </c>
      <c r="K84" s="12">
        <f t="shared" si="12"/>
        <v>114.33121019108277</v>
      </c>
      <c r="L84" s="16">
        <f t="shared" si="13"/>
        <v>97.50533037169114</v>
      </c>
      <c r="M84" s="7">
        <f t="shared" si="14"/>
      </c>
      <c r="N84" s="8">
        <f t="shared" si="15"/>
        <v>-33.572679297081564</v>
      </c>
    </row>
    <row r="85" spans="1:14" ht="12.75" outlineLevel="1">
      <c r="A85" s="1">
        <v>201811</v>
      </c>
      <c r="B85" s="2">
        <v>12.42</v>
      </c>
      <c r="C85" s="2">
        <v>3487.9</v>
      </c>
      <c r="E85" s="3">
        <f t="shared" si="10"/>
        <v>5.193236714975842</v>
      </c>
      <c r="G85" s="12">
        <f t="shared" si="8"/>
        <v>201811</v>
      </c>
      <c r="H85" s="13">
        <f t="shared" si="9"/>
        <v>12.42</v>
      </c>
      <c r="I85"/>
      <c r="J85" s="12">
        <f t="shared" si="11"/>
        <v>118.39774557165862</v>
      </c>
      <c r="K85" s="12">
        <f t="shared" si="12"/>
        <v>106.86057434245839</v>
      </c>
      <c r="L85" s="16">
        <f t="shared" si="13"/>
        <v>101.99131324287713</v>
      </c>
      <c r="M85" s="7">
        <f t="shared" si="14"/>
      </c>
      <c r="N85" s="8">
        <f t="shared" si="15"/>
        <v>-26.46793077506851</v>
      </c>
    </row>
    <row r="86" spans="1:14" ht="12.75" outlineLevel="1">
      <c r="A86" s="1">
        <v>201812</v>
      </c>
      <c r="B86" s="2">
        <v>12.525</v>
      </c>
      <c r="C86" s="9">
        <v>3243.63</v>
      </c>
      <c r="E86" s="3">
        <f t="shared" si="10"/>
        <v>0.8383233532934166</v>
      </c>
      <c r="G86" s="12">
        <f t="shared" si="8"/>
        <v>201812</v>
      </c>
      <c r="H86" s="13">
        <f t="shared" si="9"/>
        <v>12.525</v>
      </c>
      <c r="I86"/>
      <c r="J86" s="12">
        <f t="shared" si="11"/>
        <v>114.45109780439122</v>
      </c>
      <c r="K86" s="12">
        <f t="shared" si="12"/>
        <v>104.76047904191614</v>
      </c>
      <c r="L86" s="16">
        <f t="shared" si="13"/>
        <v>110.06992087766365</v>
      </c>
      <c r="M86" s="7">
        <f t="shared" si="14"/>
      </c>
      <c r="N86" s="8">
        <f t="shared" si="15"/>
        <v>-21.584250296156274</v>
      </c>
    </row>
    <row r="87" spans="1:14" ht="12.75" outlineLevel="1">
      <c r="A87" s="1">
        <v>201901</v>
      </c>
      <c r="B87" s="2">
        <v>13.99</v>
      </c>
      <c r="C87" s="9">
        <v>3507.84</v>
      </c>
      <c r="E87" s="3">
        <f t="shared" si="10"/>
        <v>10.471765546819157</v>
      </c>
      <c r="G87" s="12">
        <f t="shared" si="8"/>
        <v>201901</v>
      </c>
      <c r="H87" s="13">
        <f t="shared" si="9"/>
        <v>13.99</v>
      </c>
      <c r="I87"/>
      <c r="J87" s="12">
        <f t="shared" si="11"/>
        <v>99.92852037169406</v>
      </c>
      <c r="K87" s="12">
        <f t="shared" si="12"/>
        <v>93.79616392661426</v>
      </c>
      <c r="L87" s="16">
        <f t="shared" si="13"/>
        <v>112.1476898646524</v>
      </c>
      <c r="M87" s="7" t="str">
        <f t="shared" si="14"/>
        <v>*</v>
      </c>
      <c r="N87" s="8">
        <f t="shared" si="15"/>
        <v>-3.052784399464135</v>
      </c>
    </row>
    <row r="88" spans="1:14" ht="12.75" outlineLevel="1">
      <c r="A88" s="1">
        <v>201902</v>
      </c>
      <c r="B88" s="2">
        <v>13.25</v>
      </c>
      <c r="C88" s="9">
        <v>3604.48</v>
      </c>
      <c r="E88" s="3">
        <f t="shared" si="10"/>
        <v>-5.584905660377361</v>
      </c>
      <c r="G88" s="12">
        <f t="shared" si="8"/>
        <v>201902</v>
      </c>
      <c r="H88" s="13">
        <f t="shared" si="9"/>
        <v>13.25</v>
      </c>
      <c r="I88"/>
      <c r="J88" s="12">
        <f t="shared" si="11"/>
        <v>97.16981132075473</v>
      </c>
      <c r="K88" s="12">
        <f t="shared" si="12"/>
        <v>99.27044025157234</v>
      </c>
      <c r="L88" s="16">
        <f t="shared" si="13"/>
        <v>102.21409390105941</v>
      </c>
      <c r="M88" s="7" t="str">
        <f t="shared" si="14"/>
        <v>*</v>
      </c>
      <c r="N88" s="8">
        <f t="shared" si="15"/>
        <v>0.6128960467046443</v>
      </c>
    </row>
    <row r="89" spans="1:14" ht="12.75" outlineLevel="1">
      <c r="A89" s="1">
        <v>201903</v>
      </c>
      <c r="C89" s="2" t="s">
        <v>502</v>
      </c>
      <c r="E89" s="3" t="e">
        <f t="shared" si="10"/>
        <v>#DIV/0!</v>
      </c>
      <c r="G89" s="12">
        <f t="shared" si="8"/>
        <v>201903</v>
      </c>
      <c r="H89" s="13">
        <f t="shared" si="9"/>
        <v>0</v>
      </c>
      <c r="I89"/>
      <c r="J89" s="12" t="e">
        <f t="shared" si="11"/>
        <v>#DIV/0!</v>
      </c>
      <c r="K89" s="12" t="e">
        <f t="shared" si="12"/>
        <v>#DIV/0!</v>
      </c>
      <c r="L89" s="16" t="e">
        <f t="shared" si="13"/>
        <v>#VALUE!</v>
      </c>
      <c r="M89" s="7" t="e">
        <f t="shared" si="14"/>
        <v>#DIV/0!</v>
      </c>
      <c r="N89" s="8" t="e">
        <f t="shared" si="15"/>
        <v>#DIV/0!</v>
      </c>
    </row>
    <row r="90" spans="1:14" ht="12.75" outlineLevel="1">
      <c r="A90" s="1">
        <v>201904</v>
      </c>
      <c r="E90" s="3" t="e">
        <f t="shared" si="10"/>
        <v>#DIV/0!</v>
      </c>
      <c r="G90" s="12">
        <f t="shared" si="8"/>
        <v>201904</v>
      </c>
      <c r="H90" s="13">
        <f t="shared" si="9"/>
        <v>0</v>
      </c>
      <c r="I90"/>
      <c r="J90" s="12" t="e">
        <f t="shared" si="11"/>
        <v>#DIV/0!</v>
      </c>
      <c r="K90" s="12" t="e">
        <f t="shared" si="12"/>
        <v>#DIV/0!</v>
      </c>
      <c r="L90" s="16" t="e">
        <f t="shared" si="13"/>
        <v>#DIV/0!</v>
      </c>
      <c r="M90" s="7" t="e">
        <f t="shared" si="14"/>
        <v>#DIV/0!</v>
      </c>
      <c r="N90" s="8" t="e">
        <f t="shared" si="15"/>
        <v>#DIV/0!</v>
      </c>
    </row>
    <row r="91" spans="1:14" ht="12.75" outlineLevel="1">
      <c r="A91" s="1">
        <v>201905</v>
      </c>
      <c r="E91" s="3" t="e">
        <f t="shared" si="10"/>
        <v>#DIV/0!</v>
      </c>
      <c r="G91" s="12">
        <f t="shared" si="8"/>
        <v>201905</v>
      </c>
      <c r="H91" s="13">
        <f t="shared" si="9"/>
        <v>0</v>
      </c>
      <c r="I91"/>
      <c r="J91" s="12" t="e">
        <f t="shared" si="11"/>
        <v>#DIV/0!</v>
      </c>
      <c r="K91" s="12" t="e">
        <f t="shared" si="12"/>
        <v>#DIV/0!</v>
      </c>
      <c r="L91" s="16" t="e">
        <f t="shared" si="13"/>
        <v>#DIV/0!</v>
      </c>
      <c r="M91" s="7" t="e">
        <f t="shared" si="14"/>
        <v>#DIV/0!</v>
      </c>
      <c r="N91" s="8" t="e">
        <f t="shared" si="15"/>
        <v>#DIV/0!</v>
      </c>
    </row>
    <row r="92" spans="1:14" ht="12.75" outlineLevel="1">
      <c r="A92" s="1">
        <v>201906</v>
      </c>
      <c r="E92" s="3" t="e">
        <f t="shared" si="10"/>
        <v>#DIV/0!</v>
      </c>
      <c r="G92" s="12">
        <f t="shared" si="8"/>
        <v>201906</v>
      </c>
      <c r="H92" s="13">
        <f t="shared" si="9"/>
        <v>0</v>
      </c>
      <c r="I92"/>
      <c r="J92" s="12" t="e">
        <f t="shared" si="11"/>
        <v>#DIV/0!</v>
      </c>
      <c r="K92" s="12" t="e">
        <f t="shared" si="12"/>
        <v>#DIV/0!</v>
      </c>
      <c r="L92" s="16" t="e">
        <f t="shared" si="13"/>
        <v>#DIV/0!</v>
      </c>
      <c r="M92" s="7" t="e">
        <f t="shared" si="14"/>
        <v>#DIV/0!</v>
      </c>
      <c r="N92" s="8" t="e">
        <f t="shared" si="15"/>
        <v>#DIV/0!</v>
      </c>
    </row>
    <row r="93" spans="1:14" ht="12.75" outlineLevel="1">
      <c r="A93" s="1">
        <v>201907</v>
      </c>
      <c r="E93" s="3" t="e">
        <f t="shared" si="10"/>
        <v>#DIV/0!</v>
      </c>
      <c r="G93" s="12">
        <f t="shared" si="8"/>
        <v>201907</v>
      </c>
      <c r="H93" s="13">
        <f t="shared" si="9"/>
        <v>0</v>
      </c>
      <c r="I93"/>
      <c r="J93" s="12" t="e">
        <f t="shared" si="11"/>
        <v>#DIV/0!</v>
      </c>
      <c r="K93" s="12" t="e">
        <f t="shared" si="12"/>
        <v>#DIV/0!</v>
      </c>
      <c r="L93" s="16" t="e">
        <f t="shared" si="13"/>
        <v>#DIV/0!</v>
      </c>
      <c r="M93" s="7" t="e">
        <f t="shared" si="14"/>
        <v>#DIV/0!</v>
      </c>
      <c r="N93" s="8" t="e">
        <f t="shared" si="15"/>
        <v>#DIV/0!</v>
      </c>
    </row>
    <row r="94" spans="1:14" ht="12.75" outlineLevel="1">
      <c r="A94" s="1">
        <v>201908</v>
      </c>
      <c r="E94" s="3" t="e">
        <f t="shared" si="10"/>
        <v>#DIV/0!</v>
      </c>
      <c r="G94" s="12">
        <f t="shared" si="8"/>
        <v>201908</v>
      </c>
      <c r="H94" s="13">
        <f t="shared" si="9"/>
        <v>0</v>
      </c>
      <c r="I94"/>
      <c r="J94" s="12" t="e">
        <f t="shared" si="11"/>
        <v>#DIV/0!</v>
      </c>
      <c r="K94" s="12" t="e">
        <f t="shared" si="12"/>
        <v>#DIV/0!</v>
      </c>
      <c r="L94" s="16" t="e">
        <f t="shared" si="13"/>
        <v>#DIV/0!</v>
      </c>
      <c r="M94" s="7" t="e">
        <f t="shared" si="14"/>
        <v>#DIV/0!</v>
      </c>
      <c r="N94" s="8" t="e">
        <f t="shared" si="15"/>
        <v>#DIV/0!</v>
      </c>
    </row>
    <row r="95" spans="1:14" ht="12.75" outlineLevel="1">
      <c r="A95" s="1">
        <v>201909</v>
      </c>
      <c r="E95" s="3" t="e">
        <f t="shared" si="10"/>
        <v>#DIV/0!</v>
      </c>
      <c r="G95" s="12">
        <f t="shared" si="8"/>
        <v>201909</v>
      </c>
      <c r="H95" s="13">
        <f t="shared" si="9"/>
        <v>0</v>
      </c>
      <c r="I95"/>
      <c r="J95" s="12" t="e">
        <f t="shared" si="11"/>
        <v>#DIV/0!</v>
      </c>
      <c r="K95" s="12" t="e">
        <f t="shared" si="12"/>
        <v>#DIV/0!</v>
      </c>
      <c r="L95" s="16" t="e">
        <f t="shared" si="13"/>
        <v>#DIV/0!</v>
      </c>
      <c r="M95" s="7" t="e">
        <f t="shared" si="14"/>
        <v>#DIV/0!</v>
      </c>
      <c r="N95" s="8" t="e">
        <f t="shared" si="15"/>
        <v>#DIV/0!</v>
      </c>
    </row>
    <row r="96" spans="1:14" ht="12.75" outlineLevel="1">
      <c r="A96" s="1">
        <v>201910</v>
      </c>
      <c r="E96" s="3" t="e">
        <f t="shared" si="10"/>
        <v>#DIV/0!</v>
      </c>
      <c r="G96" s="12">
        <f t="shared" si="8"/>
        <v>201910</v>
      </c>
      <c r="H96" s="13">
        <f t="shared" si="9"/>
        <v>0</v>
      </c>
      <c r="I96"/>
      <c r="J96" s="12" t="e">
        <f t="shared" si="11"/>
        <v>#DIV/0!</v>
      </c>
      <c r="K96" s="12" t="e">
        <f t="shared" si="12"/>
        <v>#DIV/0!</v>
      </c>
      <c r="L96" s="16" t="e">
        <f t="shared" si="13"/>
        <v>#DIV/0!</v>
      </c>
      <c r="M96" s="7" t="e">
        <f t="shared" si="14"/>
        <v>#DIV/0!</v>
      </c>
      <c r="N96" s="8" t="e">
        <f t="shared" si="15"/>
        <v>#DIV/0!</v>
      </c>
    </row>
    <row r="97" spans="1:14" ht="12.75" outlineLevel="1">
      <c r="A97" s="1">
        <v>201911</v>
      </c>
      <c r="E97" s="3" t="e">
        <f t="shared" si="10"/>
        <v>#DIV/0!</v>
      </c>
      <c r="G97" s="12">
        <f t="shared" si="8"/>
        <v>201911</v>
      </c>
      <c r="H97" s="13">
        <f t="shared" si="9"/>
        <v>0</v>
      </c>
      <c r="I97"/>
      <c r="J97" s="12" t="e">
        <f t="shared" si="11"/>
        <v>#DIV/0!</v>
      </c>
      <c r="K97" s="12" t="e">
        <f t="shared" si="12"/>
        <v>#DIV/0!</v>
      </c>
      <c r="L97" s="16" t="e">
        <f t="shared" si="13"/>
        <v>#DIV/0!</v>
      </c>
      <c r="M97" s="7" t="e">
        <f t="shared" si="14"/>
        <v>#DIV/0!</v>
      </c>
      <c r="N97" s="8" t="e">
        <f t="shared" si="15"/>
        <v>#DIV/0!</v>
      </c>
    </row>
    <row r="98" spans="1:14" ht="12.75" outlineLevel="1">
      <c r="A98" s="1">
        <v>201912</v>
      </c>
      <c r="E98" s="3" t="e">
        <f t="shared" si="10"/>
        <v>#DIV/0!</v>
      </c>
      <c r="G98" s="12">
        <f t="shared" si="8"/>
        <v>201912</v>
      </c>
      <c r="H98" s="13">
        <f t="shared" si="9"/>
        <v>0</v>
      </c>
      <c r="I98"/>
      <c r="J98" s="12" t="e">
        <f t="shared" si="11"/>
        <v>#DIV/0!</v>
      </c>
      <c r="K98" s="12" t="e">
        <f t="shared" si="12"/>
        <v>#DIV/0!</v>
      </c>
      <c r="L98" s="16" t="e">
        <f t="shared" si="13"/>
        <v>#DIV/0!</v>
      </c>
      <c r="M98" s="7" t="e">
        <f t="shared" si="14"/>
        <v>#DIV/0!</v>
      </c>
      <c r="N98" s="8" t="e">
        <f t="shared" si="15"/>
        <v>#DIV/0!</v>
      </c>
    </row>
  </sheetData>
  <sheetProtection/>
  <printOptions/>
  <pageMargins left="0.79" right="0.79" top="1.05" bottom="1.05" header="0.79" footer="0.79"/>
  <pageSetup horizontalDpi="300" verticalDpi="300" orientation="portrait" paperSize="9"/>
  <headerFooter scaleWithDoc="0" alignWithMargins="0">
    <oddHeader>&amp;C&amp;"Times New Roman,Standaard"&amp;12&amp;A</oddHeader>
    <oddFooter>&amp;C&amp;"Times New Roman,Standaard"&amp;12Pagina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W98"/>
  <sheetViews>
    <sheetView zoomScale="80" zoomScaleNormal="80" workbookViewId="0" topLeftCell="A55">
      <selection activeCell="C89" sqref="C89"/>
    </sheetView>
  </sheetViews>
  <sheetFormatPr defaultColWidth="12.28125" defaultRowHeight="12.75" customHeight="1" outlineLevelRow="1"/>
  <cols>
    <col min="1" max="1" width="8.7109375" style="1" bestFit="1" customWidth="1"/>
    <col min="2" max="2" width="8.140625" style="2" bestFit="1" customWidth="1"/>
    <col min="3" max="3" width="8.28125" style="2" bestFit="1" customWidth="1"/>
    <col min="4" max="4" width="11.57421875" style="0" bestFit="1" customWidth="1"/>
    <col min="5" max="5" width="11.57421875" style="3" bestFit="1" customWidth="1"/>
    <col min="6" max="6" width="11.57421875" style="0" bestFit="1" customWidth="1"/>
    <col min="7" max="7" width="11.57421875" style="23" bestFit="1" customWidth="1"/>
    <col min="8" max="8" width="11.57421875" style="13" bestFit="1" customWidth="1"/>
    <col min="9" max="9" width="11.57421875" style="6" bestFit="1" customWidth="1"/>
    <col min="10" max="12" width="11.57421875" style="12" bestFit="1" customWidth="1"/>
    <col min="13" max="13" width="11.57421875" style="7" bestFit="1" customWidth="1"/>
    <col min="14" max="14" width="11.57421875" style="8" bestFit="1" customWidth="1"/>
    <col min="15" max="16384" width="11.57421875" style="0" bestFit="1" customWidth="1"/>
  </cols>
  <sheetData>
    <row r="1" spans="2:23" ht="12.75" outlineLevel="1">
      <c r="B1" s="2" t="s">
        <v>682</v>
      </c>
      <c r="C1" s="2" t="s">
        <v>0</v>
      </c>
      <c r="G1" s="23" t="str">
        <f>B1</f>
        <v>GLPG </v>
      </c>
      <c r="Q1">
        <v>2017</v>
      </c>
      <c r="R1">
        <v>2016</v>
      </c>
      <c r="S1">
        <v>2015</v>
      </c>
      <c r="T1">
        <v>2014</v>
      </c>
      <c r="U1">
        <v>2013</v>
      </c>
      <c r="V1">
        <v>2012</v>
      </c>
      <c r="W1">
        <v>2011</v>
      </c>
    </row>
    <row r="2" spans="1:23" ht="12.75" outlineLevel="1">
      <c r="A2" s="1" t="s">
        <v>1</v>
      </c>
      <c r="B2" s="2" t="s">
        <v>5</v>
      </c>
      <c r="C2" s="2" t="s">
        <v>5</v>
      </c>
      <c r="E2" s="3" t="s">
        <v>6</v>
      </c>
      <c r="G2" s="23" t="s">
        <v>1</v>
      </c>
      <c r="H2" s="13" t="s">
        <v>7</v>
      </c>
      <c r="J2" s="12" t="s">
        <v>8</v>
      </c>
      <c r="K2" s="12" t="s">
        <v>9</v>
      </c>
      <c r="L2" s="12" t="s">
        <v>10</v>
      </c>
      <c r="N2" s="8" t="s">
        <v>11</v>
      </c>
      <c r="P2" s="18" t="s">
        <v>73</v>
      </c>
      <c r="Q2" s="18">
        <v>50.94</v>
      </c>
      <c r="R2" s="21">
        <v>46.260000000000005</v>
      </c>
      <c r="S2" s="21">
        <v>39.08</v>
      </c>
      <c r="T2" s="21" t="s">
        <v>206</v>
      </c>
      <c r="U2" s="21" t="s">
        <v>206</v>
      </c>
      <c r="V2" s="21">
        <v>26.771</v>
      </c>
      <c r="W2">
        <v>26.694000000000003</v>
      </c>
    </row>
    <row r="3" spans="1:23" ht="12.75" outlineLevel="1">
      <c r="A3" s="1">
        <v>201201</v>
      </c>
      <c r="B3" s="9">
        <v>10.5</v>
      </c>
      <c r="C3" s="2">
        <v>2206.8</v>
      </c>
      <c r="G3" s="23">
        <f aca="true" t="shared" si="0" ref="G3:G66">A3</f>
        <v>201201</v>
      </c>
      <c r="H3" s="13">
        <f aca="true" t="shared" si="1" ref="H3:H66">$B3</f>
        <v>10.5</v>
      </c>
      <c r="L3" s="16"/>
      <c r="P3" s="18" t="s">
        <v>78</v>
      </c>
      <c r="Q3" s="18" t="s">
        <v>239</v>
      </c>
      <c r="R3" s="21" t="s">
        <v>388</v>
      </c>
      <c r="S3" s="21" t="s">
        <v>683</v>
      </c>
      <c r="T3" s="21" t="s">
        <v>206</v>
      </c>
      <c r="U3" s="21" t="s">
        <v>206</v>
      </c>
      <c r="V3" s="21" t="s">
        <v>156</v>
      </c>
      <c r="W3" s="22" t="s">
        <v>684</v>
      </c>
    </row>
    <row r="4" spans="1:23" ht="12.75" outlineLevel="1">
      <c r="A4" s="1">
        <v>201202</v>
      </c>
      <c r="B4" s="9">
        <v>13.09</v>
      </c>
      <c r="C4" s="2">
        <v>2275.86</v>
      </c>
      <c r="E4" s="3">
        <f aca="true" t="shared" si="2" ref="E4:E67">100*($B4-$B3)/$B4</f>
        <v>19.78609625668449</v>
      </c>
      <c r="G4" s="23">
        <f t="shared" si="0"/>
        <v>201202</v>
      </c>
      <c r="H4" s="13">
        <f t="shared" si="1"/>
        <v>13.09</v>
      </c>
      <c r="L4" s="16"/>
      <c r="P4" s="18" t="s">
        <v>86</v>
      </c>
      <c r="Q4" s="18" t="s">
        <v>336</v>
      </c>
      <c r="R4" s="21" t="s">
        <v>336</v>
      </c>
      <c r="S4" s="21" t="s">
        <v>206</v>
      </c>
      <c r="T4" s="21" t="s">
        <v>206</v>
      </c>
      <c r="U4" s="21" t="s">
        <v>206</v>
      </c>
      <c r="V4" s="21" t="s">
        <v>206</v>
      </c>
      <c r="W4" s="22" t="s">
        <v>206</v>
      </c>
    </row>
    <row r="5" spans="1:23" ht="12.75" outlineLevel="1">
      <c r="A5" s="1">
        <v>201203</v>
      </c>
      <c r="B5" s="9">
        <v>12.08</v>
      </c>
      <c r="C5" s="2">
        <v>2324.05</v>
      </c>
      <c r="E5" s="3">
        <f t="shared" si="2"/>
        <v>-8.360927152317878</v>
      </c>
      <c r="G5" s="23">
        <f t="shared" si="0"/>
        <v>201203</v>
      </c>
      <c r="H5" s="13">
        <f t="shared" si="1"/>
        <v>12.08</v>
      </c>
      <c r="L5" s="16"/>
      <c r="P5" s="18" t="s">
        <v>93</v>
      </c>
      <c r="Q5" s="18" t="s">
        <v>336</v>
      </c>
      <c r="R5" s="21" t="s">
        <v>336</v>
      </c>
      <c r="S5" s="21" t="s">
        <v>206</v>
      </c>
      <c r="T5" s="21" t="s">
        <v>206</v>
      </c>
      <c r="U5" s="21" t="s">
        <v>206</v>
      </c>
      <c r="V5" s="21" t="s">
        <v>206</v>
      </c>
      <c r="W5" s="22" t="s">
        <v>206</v>
      </c>
    </row>
    <row r="6" spans="1:23" ht="12.75" outlineLevel="1">
      <c r="A6" s="1">
        <v>201204</v>
      </c>
      <c r="B6" s="9">
        <v>11.54</v>
      </c>
      <c r="C6" s="2">
        <v>2208.44</v>
      </c>
      <c r="E6" s="3">
        <f t="shared" si="2"/>
        <v>-4.679376083188917</v>
      </c>
      <c r="G6" s="23">
        <f t="shared" si="0"/>
        <v>201204</v>
      </c>
      <c r="H6" s="13">
        <f t="shared" si="1"/>
        <v>11.54</v>
      </c>
      <c r="L6" s="16"/>
      <c r="P6" s="18" t="s">
        <v>101</v>
      </c>
      <c r="Q6" s="18" t="s">
        <v>685</v>
      </c>
      <c r="R6" s="21" t="s">
        <v>686</v>
      </c>
      <c r="S6" s="21" t="s">
        <v>507</v>
      </c>
      <c r="T6" s="21" t="s">
        <v>206</v>
      </c>
      <c r="U6" s="21" t="s">
        <v>206</v>
      </c>
      <c r="V6" s="21" t="s">
        <v>687</v>
      </c>
      <c r="W6" s="22" t="s">
        <v>688</v>
      </c>
    </row>
    <row r="7" spans="1:23" ht="12.75" outlineLevel="1">
      <c r="A7" s="1">
        <v>201205</v>
      </c>
      <c r="B7" s="9">
        <v>11.8</v>
      </c>
      <c r="C7" s="2">
        <v>2093.56</v>
      </c>
      <c r="E7" s="3">
        <f t="shared" si="2"/>
        <v>2.203389830508488</v>
      </c>
      <c r="G7" s="23">
        <f t="shared" si="0"/>
        <v>201205</v>
      </c>
      <c r="H7" s="13">
        <f t="shared" si="1"/>
        <v>11.8</v>
      </c>
      <c r="L7" s="16"/>
      <c r="P7" s="18" t="s">
        <v>109</v>
      </c>
      <c r="Q7" s="18" t="s">
        <v>689</v>
      </c>
      <c r="R7" s="21" t="s">
        <v>690</v>
      </c>
      <c r="S7" s="21" t="s">
        <v>206</v>
      </c>
      <c r="T7" s="21" t="s">
        <v>206</v>
      </c>
      <c r="U7" s="21" t="s">
        <v>206</v>
      </c>
      <c r="V7" s="21" t="s">
        <v>691</v>
      </c>
      <c r="W7" t="s">
        <v>692</v>
      </c>
    </row>
    <row r="8" spans="1:23" ht="12.75" outlineLevel="1">
      <c r="A8" s="1">
        <v>201206</v>
      </c>
      <c r="B8" s="9">
        <v>12.4</v>
      </c>
      <c r="C8" s="2">
        <v>2227.63</v>
      </c>
      <c r="E8" s="3">
        <f t="shared" si="2"/>
        <v>4.838709677419351</v>
      </c>
      <c r="G8" s="23">
        <f t="shared" si="0"/>
        <v>201206</v>
      </c>
      <c r="H8" s="13">
        <f t="shared" si="1"/>
        <v>12.4</v>
      </c>
      <c r="L8" s="16"/>
      <c r="P8" s="18" t="s">
        <v>117</v>
      </c>
      <c r="Q8" s="18" t="s">
        <v>206</v>
      </c>
      <c r="R8" s="21" t="s">
        <v>206</v>
      </c>
      <c r="S8" s="21" t="s">
        <v>206</v>
      </c>
      <c r="T8" s="21" t="s">
        <v>206</v>
      </c>
      <c r="U8" s="21" t="s">
        <v>206</v>
      </c>
      <c r="V8" s="21" t="s">
        <v>206</v>
      </c>
      <c r="W8" s="22" t="s">
        <v>206</v>
      </c>
    </row>
    <row r="9" spans="1:23" ht="12.75" outlineLevel="1">
      <c r="A9" s="1">
        <v>201207</v>
      </c>
      <c r="B9" s="9">
        <v>14.6</v>
      </c>
      <c r="C9" s="2">
        <v>2274.84</v>
      </c>
      <c r="E9" s="3">
        <f t="shared" si="2"/>
        <v>15.068493150684928</v>
      </c>
      <c r="G9" s="23">
        <f t="shared" si="0"/>
        <v>201207</v>
      </c>
      <c r="H9" s="13">
        <f t="shared" si="1"/>
        <v>14.6</v>
      </c>
      <c r="L9" s="16"/>
      <c r="P9" s="18" t="s">
        <v>125</v>
      </c>
      <c r="Q9" s="18" t="s">
        <v>693</v>
      </c>
      <c r="R9" s="21" t="s">
        <v>694</v>
      </c>
      <c r="S9" s="21" t="s">
        <v>695</v>
      </c>
      <c r="T9" s="21" t="s">
        <v>206</v>
      </c>
      <c r="U9" s="21" t="s">
        <v>206</v>
      </c>
      <c r="V9" s="21" t="s">
        <v>696</v>
      </c>
      <c r="W9" s="22" t="s">
        <v>697</v>
      </c>
    </row>
    <row r="10" spans="1:23" ht="12.75" outlineLevel="1">
      <c r="A10" s="1">
        <v>201208</v>
      </c>
      <c r="B10" s="9">
        <v>13.15</v>
      </c>
      <c r="C10" s="2">
        <v>2345.69</v>
      </c>
      <c r="E10" s="3">
        <f t="shared" si="2"/>
        <v>-11.026615969581744</v>
      </c>
      <c r="G10" s="23">
        <f t="shared" si="0"/>
        <v>201208</v>
      </c>
      <c r="H10" s="13">
        <f t="shared" si="1"/>
        <v>13.15</v>
      </c>
      <c r="L10" s="16"/>
      <c r="P10" s="18" t="s">
        <v>133</v>
      </c>
      <c r="Q10" s="18" t="s">
        <v>698</v>
      </c>
      <c r="R10" s="21" t="s">
        <v>699</v>
      </c>
      <c r="S10" s="21" t="s">
        <v>206</v>
      </c>
      <c r="T10" s="21" t="s">
        <v>206</v>
      </c>
      <c r="U10" s="21" t="s">
        <v>206</v>
      </c>
      <c r="V10" s="21" t="s">
        <v>700</v>
      </c>
      <c r="W10" t="s">
        <v>701</v>
      </c>
    </row>
    <row r="11" spans="1:23" ht="12.75" outlineLevel="1">
      <c r="A11" s="1">
        <v>201209</v>
      </c>
      <c r="B11" s="9">
        <v>16.330000000000002</v>
      </c>
      <c r="C11" s="2">
        <v>2373.3300000000004</v>
      </c>
      <c r="E11" s="3">
        <f t="shared" si="2"/>
        <v>19.473361910594008</v>
      </c>
      <c r="G11" s="23">
        <f t="shared" si="0"/>
        <v>201209</v>
      </c>
      <c r="H11" s="13">
        <f t="shared" si="1"/>
        <v>16.330000000000002</v>
      </c>
      <c r="L11" s="16"/>
      <c r="P11" s="18" t="s">
        <v>141</v>
      </c>
      <c r="Q11" s="18" t="s">
        <v>702</v>
      </c>
      <c r="R11" s="21" t="s">
        <v>703</v>
      </c>
      <c r="S11" s="21" t="s">
        <v>704</v>
      </c>
      <c r="T11" s="21" t="s">
        <v>705</v>
      </c>
      <c r="U11" s="21" t="s">
        <v>706</v>
      </c>
      <c r="V11" s="21" t="s">
        <v>216</v>
      </c>
      <c r="W11" t="s">
        <v>707</v>
      </c>
    </row>
    <row r="12" spans="1:12" ht="12.75" outlineLevel="1">
      <c r="A12" s="1">
        <v>201210</v>
      </c>
      <c r="B12" s="9">
        <v>15.69</v>
      </c>
      <c r="C12" s="2">
        <v>2369.21</v>
      </c>
      <c r="E12" s="3">
        <f t="shared" si="2"/>
        <v>-4.07903123008287</v>
      </c>
      <c r="G12" s="23">
        <f t="shared" si="0"/>
        <v>201210</v>
      </c>
      <c r="H12" s="13">
        <f t="shared" si="1"/>
        <v>15.69</v>
      </c>
      <c r="L12" s="16"/>
    </row>
    <row r="13" spans="1:12" ht="12.75" outlineLevel="1">
      <c r="A13" s="1">
        <v>201211</v>
      </c>
      <c r="B13" s="9">
        <v>16.62</v>
      </c>
      <c r="C13" s="2">
        <v>2436.9500000000003</v>
      </c>
      <c r="E13" s="3">
        <f t="shared" si="2"/>
        <v>5.5956678700361095</v>
      </c>
      <c r="G13" s="23">
        <f t="shared" si="0"/>
        <v>201211</v>
      </c>
      <c r="H13" s="13">
        <f t="shared" si="1"/>
        <v>16.62</v>
      </c>
      <c r="L13" s="16"/>
    </row>
    <row r="14" spans="1:12" ht="12.75" outlineLevel="1">
      <c r="A14" s="1">
        <v>201212</v>
      </c>
      <c r="B14" s="9">
        <v>15.81</v>
      </c>
      <c r="C14" s="2">
        <v>2475.8100000000004</v>
      </c>
      <c r="E14" s="3">
        <f t="shared" si="2"/>
        <v>-5.123339658444026</v>
      </c>
      <c r="G14" s="23">
        <f t="shared" si="0"/>
        <v>201212</v>
      </c>
      <c r="H14" s="13">
        <f t="shared" si="1"/>
        <v>15.81</v>
      </c>
      <c r="L14" s="16"/>
    </row>
    <row r="15" spans="1:14" ht="12.75" outlineLevel="1">
      <c r="A15" s="1">
        <v>201301</v>
      </c>
      <c r="B15" s="9">
        <v>17.74</v>
      </c>
      <c r="C15" s="2">
        <v>2520.3500000000004</v>
      </c>
      <c r="E15" s="3">
        <f t="shared" si="2"/>
        <v>10.879368658399088</v>
      </c>
      <c r="G15" s="23">
        <f t="shared" si="0"/>
        <v>201301</v>
      </c>
      <c r="H15" s="13">
        <f t="shared" si="1"/>
        <v>17.74</v>
      </c>
      <c r="J15" s="12">
        <f aca="true" t="shared" si="3" ref="J15:J78">100-100*($B15-$B3)/$B15</f>
        <v>59.18827508455468</v>
      </c>
      <c r="K15" s="12">
        <f aca="true" t="shared" si="4" ref="K15:K78">100*AVERAGE($B4:$B15)/$B15</f>
        <v>80.25648252536642</v>
      </c>
      <c r="L15" s="16">
        <f aca="true" t="shared" si="5" ref="L15:L78">100*(AVERAGE($C4:$C15)/$C15)/(AVERAGE($B4:$B15)/$B15)</f>
        <v>115.04881672027851</v>
      </c>
      <c r="M15" s="7" t="str">
        <f aca="true" t="shared" si="6" ref="M15:M78">IF(AND(AVERAGE($B7:$B15)/$B15&lt;1,(AVERAGE($C7:$C15)/$C15/(AVERAGE($B7:$B15)/$B15))&gt;1),"*","")</f>
        <v>*</v>
      </c>
      <c r="N15" s="8">
        <f aca="true" t="shared" si="7" ref="N15:N78">100*AVERAGE($E4:$E15)/STDEVA($E4:$E15)</f>
        <v>34.62023586794284</v>
      </c>
    </row>
    <row r="16" spans="1:14" ht="12.75" outlineLevel="1">
      <c r="A16" s="1">
        <v>201302</v>
      </c>
      <c r="B16" s="9">
        <v>19.3</v>
      </c>
      <c r="C16" s="2">
        <v>2569.17</v>
      </c>
      <c r="E16" s="3">
        <f t="shared" si="2"/>
        <v>8.082901554404156</v>
      </c>
      <c r="G16" s="23">
        <f t="shared" si="0"/>
        <v>201302</v>
      </c>
      <c r="H16" s="13">
        <f t="shared" si="1"/>
        <v>19.3</v>
      </c>
      <c r="J16" s="12">
        <f t="shared" si="3"/>
        <v>67.82383419689118</v>
      </c>
      <c r="K16" s="12">
        <f t="shared" si="4"/>
        <v>76.45077720207254</v>
      </c>
      <c r="L16" s="16">
        <f t="shared" si="5"/>
        <v>119.72534253242539</v>
      </c>
      <c r="M16" s="7" t="str">
        <f t="shared" si="6"/>
        <v>*</v>
      </c>
      <c r="N16" s="8">
        <f t="shared" si="7"/>
        <v>28.50701027255537</v>
      </c>
    </row>
    <row r="17" spans="1:14" ht="12.75" outlineLevel="1">
      <c r="A17" s="1">
        <v>201303</v>
      </c>
      <c r="B17" s="9">
        <v>19.07</v>
      </c>
      <c r="C17" s="2">
        <v>2592.19</v>
      </c>
      <c r="E17" s="3">
        <f t="shared" si="2"/>
        <v>-1.2060828526481406</v>
      </c>
      <c r="G17" s="23">
        <f t="shared" si="0"/>
        <v>201303</v>
      </c>
      <c r="H17" s="13">
        <f t="shared" si="1"/>
        <v>19.07</v>
      </c>
      <c r="J17" s="12">
        <f t="shared" si="3"/>
        <v>63.34556895647614</v>
      </c>
      <c r="K17" s="12">
        <f t="shared" si="4"/>
        <v>80.42737283691662</v>
      </c>
      <c r="L17" s="16">
        <f t="shared" si="5"/>
        <v>113.86686077910086</v>
      </c>
      <c r="M17" s="7" t="str">
        <f t="shared" si="6"/>
        <v>*</v>
      </c>
      <c r="N17" s="8">
        <f t="shared" si="7"/>
        <v>36.79798905852308</v>
      </c>
    </row>
    <row r="18" spans="1:14" ht="12.75" outlineLevel="1">
      <c r="A18" s="1">
        <v>201304</v>
      </c>
      <c r="B18" s="9">
        <v>19.85</v>
      </c>
      <c r="C18" s="2">
        <v>2643.42</v>
      </c>
      <c r="E18" s="3">
        <f t="shared" si="2"/>
        <v>3.9294710327455973</v>
      </c>
      <c r="G18" s="23">
        <f t="shared" si="0"/>
        <v>201304</v>
      </c>
      <c r="H18" s="13">
        <f t="shared" si="1"/>
        <v>19.85</v>
      </c>
      <c r="J18" s="12">
        <f t="shared" si="3"/>
        <v>58.13602015113349</v>
      </c>
      <c r="K18" s="12">
        <f t="shared" si="4"/>
        <v>80.75566750629723</v>
      </c>
      <c r="L18" s="16">
        <f t="shared" si="5"/>
        <v>112.9042123518699</v>
      </c>
      <c r="M18" s="7" t="str">
        <f t="shared" si="6"/>
        <v>*</v>
      </c>
      <c r="N18" s="8">
        <f t="shared" si="7"/>
        <v>46.55296760870974</v>
      </c>
    </row>
    <row r="19" spans="1:14" ht="12.75" outlineLevel="1">
      <c r="A19" s="1">
        <v>201305</v>
      </c>
      <c r="B19" s="9">
        <v>16.830000000000002</v>
      </c>
      <c r="C19" s="2">
        <v>2649.36</v>
      </c>
      <c r="E19" s="3">
        <f t="shared" si="2"/>
        <v>-17.944147355912058</v>
      </c>
      <c r="G19" s="23">
        <f t="shared" si="0"/>
        <v>201305</v>
      </c>
      <c r="H19" s="13">
        <f t="shared" si="1"/>
        <v>16.830000000000002</v>
      </c>
      <c r="J19" s="12">
        <f t="shared" si="3"/>
        <v>70.11289364230541</v>
      </c>
      <c r="K19" s="12">
        <f t="shared" si="4"/>
        <v>97.73717567835214</v>
      </c>
      <c r="L19" s="16">
        <f t="shared" si="5"/>
        <v>94.86702288077092</v>
      </c>
      <c r="M19" s="7">
        <f t="shared" si="6"/>
      </c>
      <c r="N19" s="8">
        <f t="shared" si="7"/>
        <v>22.004570093234324</v>
      </c>
    </row>
    <row r="20" spans="1:14" ht="12.75" outlineLevel="1">
      <c r="A20" s="1">
        <v>201306</v>
      </c>
      <c r="B20" s="9">
        <v>15</v>
      </c>
      <c r="C20" s="2">
        <v>2526.11</v>
      </c>
      <c r="E20" s="3">
        <f t="shared" si="2"/>
        <v>-12.200000000000012</v>
      </c>
      <c r="G20" s="23">
        <f t="shared" si="0"/>
        <v>201306</v>
      </c>
      <c r="H20" s="13">
        <f t="shared" si="1"/>
        <v>15</v>
      </c>
      <c r="J20" s="12">
        <f t="shared" si="3"/>
        <v>82.66666666666667</v>
      </c>
      <c r="K20" s="12">
        <f t="shared" si="4"/>
        <v>111.10555555555557</v>
      </c>
      <c r="L20" s="16">
        <f t="shared" si="5"/>
        <v>88.41039848604612</v>
      </c>
      <c r="M20" s="7">
        <f t="shared" si="6"/>
      </c>
      <c r="N20" s="8">
        <f t="shared" si="7"/>
        <v>8.274973607710747</v>
      </c>
    </row>
    <row r="21" spans="1:14" ht="12.75" outlineLevel="1">
      <c r="A21" s="1">
        <v>201307</v>
      </c>
      <c r="B21" s="9">
        <v>16.25</v>
      </c>
      <c r="C21" s="2">
        <v>2662.68</v>
      </c>
      <c r="E21" s="3">
        <f t="shared" si="2"/>
        <v>7.6923076923076925</v>
      </c>
      <c r="G21" s="23">
        <f t="shared" si="0"/>
        <v>201307</v>
      </c>
      <c r="H21" s="13">
        <f t="shared" si="1"/>
        <v>16.25</v>
      </c>
      <c r="J21" s="12">
        <f t="shared" si="3"/>
        <v>89.84615384615384</v>
      </c>
      <c r="K21" s="12">
        <f t="shared" si="4"/>
        <v>103.40512820512822</v>
      </c>
      <c r="L21" s="16">
        <f t="shared" si="5"/>
        <v>91.29574140462589</v>
      </c>
      <c r="M21" s="7">
        <f t="shared" si="6"/>
      </c>
      <c r="N21" s="8">
        <f t="shared" si="7"/>
        <v>3.1177989483691055</v>
      </c>
    </row>
    <row r="22" spans="1:14" ht="12.75" outlineLevel="1">
      <c r="A22" s="1">
        <v>201308</v>
      </c>
      <c r="B22" s="9">
        <v>14.79</v>
      </c>
      <c r="C22" s="2">
        <v>2673.42</v>
      </c>
      <c r="E22" s="3">
        <f t="shared" si="2"/>
        <v>-9.871534820824888</v>
      </c>
      <c r="G22" s="23">
        <f t="shared" si="0"/>
        <v>201308</v>
      </c>
      <c r="H22" s="13">
        <f t="shared" si="1"/>
        <v>14.79</v>
      </c>
      <c r="J22" s="12">
        <f t="shared" si="3"/>
        <v>88.91142663962137</v>
      </c>
      <c r="K22" s="12">
        <f t="shared" si="4"/>
        <v>114.53684922244763</v>
      </c>
      <c r="L22" s="16">
        <f t="shared" si="5"/>
        <v>82.98359404807324</v>
      </c>
      <c r="M22" s="7">
        <f t="shared" si="6"/>
      </c>
      <c r="N22" s="8">
        <f t="shared" si="7"/>
        <v>4.040772783186903</v>
      </c>
    </row>
    <row r="23" spans="1:14" ht="12.75" outlineLevel="1">
      <c r="A23" s="1">
        <v>201309</v>
      </c>
      <c r="B23" s="9">
        <v>15.6</v>
      </c>
      <c r="C23" s="2">
        <v>2802.27</v>
      </c>
      <c r="E23" s="3">
        <f t="shared" si="2"/>
        <v>5.192307692307696</v>
      </c>
      <c r="G23" s="23">
        <f t="shared" si="0"/>
        <v>201309</v>
      </c>
      <c r="H23" s="13">
        <f t="shared" si="1"/>
        <v>15.6</v>
      </c>
      <c r="J23" s="12">
        <f t="shared" si="3"/>
        <v>104.6794871794872</v>
      </c>
      <c r="K23" s="12">
        <f t="shared" si="4"/>
        <v>108.19978632478633</v>
      </c>
      <c r="L23" s="16">
        <f t="shared" si="5"/>
        <v>84.98358769208738</v>
      </c>
      <c r="M23" s="7">
        <f t="shared" si="6"/>
      </c>
      <c r="N23" s="8">
        <f t="shared" si="7"/>
        <v>-8.237818278523505</v>
      </c>
    </row>
    <row r="24" spans="1:14" ht="12.75" outlineLevel="1">
      <c r="A24" s="1">
        <v>201310</v>
      </c>
      <c r="B24" s="2">
        <v>14.27</v>
      </c>
      <c r="C24" s="2">
        <v>2904.3500000000004</v>
      </c>
      <c r="E24" s="3">
        <f t="shared" si="2"/>
        <v>-9.320252277505256</v>
      </c>
      <c r="G24" s="23">
        <f t="shared" si="0"/>
        <v>201310</v>
      </c>
      <c r="H24" s="13">
        <f t="shared" si="1"/>
        <v>14.27</v>
      </c>
      <c r="J24" s="12">
        <f t="shared" si="3"/>
        <v>109.95094604064471</v>
      </c>
      <c r="K24" s="12">
        <f t="shared" si="4"/>
        <v>117.45503387059097</v>
      </c>
      <c r="L24" s="16">
        <f t="shared" si="5"/>
        <v>76.84272698409049</v>
      </c>
      <c r="M24" s="7">
        <f t="shared" si="6"/>
      </c>
      <c r="N24" s="8">
        <f t="shared" si="7"/>
        <v>-12.603866015240984</v>
      </c>
    </row>
    <row r="25" spans="1:14" ht="12.75" outlineLevel="1">
      <c r="A25" s="1">
        <v>201311</v>
      </c>
      <c r="B25" s="2">
        <v>14.69</v>
      </c>
      <c r="C25" s="2">
        <v>2870.8900000000003</v>
      </c>
      <c r="E25" s="3">
        <f t="shared" si="2"/>
        <v>2.8590878148400267</v>
      </c>
      <c r="G25" s="23">
        <f t="shared" si="0"/>
        <v>201311</v>
      </c>
      <c r="H25" s="13">
        <f t="shared" si="1"/>
        <v>14.69</v>
      </c>
      <c r="J25" s="12">
        <f t="shared" si="3"/>
        <v>113.13818924438394</v>
      </c>
      <c r="K25" s="12">
        <f t="shared" si="4"/>
        <v>113.00204220558201</v>
      </c>
      <c r="L25" s="16">
        <f t="shared" si="5"/>
        <v>81.91637034293035</v>
      </c>
      <c r="M25" s="7">
        <f t="shared" si="6"/>
      </c>
      <c r="N25" s="8">
        <f t="shared" si="7"/>
        <v>-15.253906749734808</v>
      </c>
    </row>
    <row r="26" spans="1:14" ht="12.75" outlineLevel="1">
      <c r="A26" s="1">
        <v>201312</v>
      </c>
      <c r="B26" s="2">
        <v>15.3</v>
      </c>
      <c r="C26" s="2">
        <v>2923.82</v>
      </c>
      <c r="E26" s="3">
        <f t="shared" si="2"/>
        <v>3.986928104575171</v>
      </c>
      <c r="G26" s="23">
        <f t="shared" si="0"/>
        <v>201312</v>
      </c>
      <c r="H26" s="13">
        <f t="shared" si="1"/>
        <v>15.3</v>
      </c>
      <c r="J26" s="12">
        <f t="shared" si="3"/>
        <v>103.33333333333333</v>
      </c>
      <c r="K26" s="12">
        <f t="shared" si="4"/>
        <v>108.218954248366</v>
      </c>
      <c r="L26" s="16">
        <f t="shared" si="5"/>
        <v>85.16837246809736</v>
      </c>
      <c r="M26" s="7">
        <f t="shared" si="6"/>
      </c>
      <c r="N26" s="8">
        <f t="shared" si="7"/>
        <v>-7.061946500174446</v>
      </c>
    </row>
    <row r="27" spans="1:14" ht="12.75" outlineLevel="1">
      <c r="A27" s="1">
        <v>201401</v>
      </c>
      <c r="B27" s="2">
        <v>17.95</v>
      </c>
      <c r="C27" s="2">
        <v>2891.25</v>
      </c>
      <c r="E27" s="3">
        <f t="shared" si="2"/>
        <v>14.763231197771582</v>
      </c>
      <c r="G27" s="23">
        <f t="shared" si="0"/>
        <v>201401</v>
      </c>
      <c r="H27" s="13">
        <f t="shared" si="1"/>
        <v>17.95</v>
      </c>
      <c r="J27" s="12">
        <f t="shared" si="3"/>
        <v>98.8300835654596</v>
      </c>
      <c r="K27" s="12">
        <f t="shared" si="4"/>
        <v>92.33983286908078</v>
      </c>
      <c r="L27" s="16">
        <f t="shared" si="5"/>
        <v>102.09638415522294</v>
      </c>
      <c r="M27" s="7" t="str">
        <f t="shared" si="6"/>
        <v>*</v>
      </c>
      <c r="N27" s="8">
        <f t="shared" si="7"/>
        <v>-3.4192964419028242</v>
      </c>
    </row>
    <row r="28" spans="1:14" ht="12.75" outlineLevel="1">
      <c r="A28" s="1">
        <v>201402</v>
      </c>
      <c r="B28" s="2">
        <v>16.5</v>
      </c>
      <c r="C28" s="2">
        <v>3096.9100000000003</v>
      </c>
      <c r="E28" s="3">
        <f t="shared" si="2"/>
        <v>-8.787878787878784</v>
      </c>
      <c r="G28" s="23">
        <f t="shared" si="0"/>
        <v>201402</v>
      </c>
      <c r="H28" s="13">
        <f t="shared" si="1"/>
        <v>16.5</v>
      </c>
      <c r="J28" s="12">
        <f t="shared" si="3"/>
        <v>116.96969696969697</v>
      </c>
      <c r="K28" s="12">
        <f t="shared" si="4"/>
        <v>99.04040404040403</v>
      </c>
      <c r="L28" s="16">
        <f t="shared" si="5"/>
        <v>90.30156378785625</v>
      </c>
      <c r="M28" s="7">
        <f t="shared" si="6"/>
      </c>
      <c r="N28" s="8">
        <f t="shared" si="7"/>
        <v>-17.909043641149253</v>
      </c>
    </row>
    <row r="29" spans="1:14" ht="12.75" outlineLevel="1">
      <c r="A29" s="1">
        <v>201403</v>
      </c>
      <c r="B29" s="2">
        <v>16</v>
      </c>
      <c r="C29" s="2">
        <v>3129.94</v>
      </c>
      <c r="E29" s="3">
        <f t="shared" si="2"/>
        <v>-3.125</v>
      </c>
      <c r="G29" s="23">
        <f t="shared" si="0"/>
        <v>201403</v>
      </c>
      <c r="H29" s="13">
        <f t="shared" si="1"/>
        <v>16</v>
      </c>
      <c r="J29" s="12">
        <f t="shared" si="3"/>
        <v>119.1875</v>
      </c>
      <c r="K29" s="12">
        <f t="shared" si="4"/>
        <v>100.53645833333331</v>
      </c>
      <c r="L29" s="16">
        <f t="shared" si="5"/>
        <v>89.44314456676477</v>
      </c>
      <c r="M29" s="7">
        <f t="shared" si="6"/>
      </c>
      <c r="N29" s="8">
        <f t="shared" si="7"/>
        <v>-19.540468031341998</v>
      </c>
    </row>
    <row r="30" spans="1:14" ht="12.75" outlineLevel="1">
      <c r="A30" s="1">
        <v>201404</v>
      </c>
      <c r="B30" s="2">
        <v>15.6</v>
      </c>
      <c r="C30" s="2">
        <v>3089.8</v>
      </c>
      <c r="E30" s="3">
        <f t="shared" si="2"/>
        <v>-2.5641025641025665</v>
      </c>
      <c r="G30" s="23">
        <f t="shared" si="0"/>
        <v>201404</v>
      </c>
      <c r="H30" s="13">
        <f t="shared" si="1"/>
        <v>15.6</v>
      </c>
      <c r="J30" s="12">
        <f t="shared" si="3"/>
        <v>127.24358974358975</v>
      </c>
      <c r="K30" s="12">
        <f t="shared" si="4"/>
        <v>100.84401709401708</v>
      </c>
      <c r="L30" s="16">
        <f t="shared" si="5"/>
        <v>91.52261194043517</v>
      </c>
      <c r="M30" s="7">
        <f t="shared" si="6"/>
      </c>
      <c r="N30" s="8">
        <f t="shared" si="7"/>
        <v>-25.558263575245093</v>
      </c>
    </row>
    <row r="31" spans="1:14" ht="12.75" outlineLevel="1">
      <c r="A31" s="1">
        <v>201405</v>
      </c>
      <c r="B31" s="2">
        <v>16.5</v>
      </c>
      <c r="C31" s="2">
        <v>3159.1</v>
      </c>
      <c r="E31" s="3">
        <f t="shared" si="2"/>
        <v>5.454545454545456</v>
      </c>
      <c r="G31" s="23">
        <f t="shared" si="0"/>
        <v>201405</v>
      </c>
      <c r="H31" s="13">
        <f t="shared" si="1"/>
        <v>16.5</v>
      </c>
      <c r="J31" s="12">
        <f t="shared" si="3"/>
        <v>102.00000000000001</v>
      </c>
      <c r="K31" s="12">
        <f t="shared" si="4"/>
        <v>95.17676767676767</v>
      </c>
      <c r="L31" s="16">
        <f t="shared" si="5"/>
        <v>96.25780737162809</v>
      </c>
      <c r="M31" s="7">
        <f t="shared" si="6"/>
      </c>
      <c r="N31" s="8">
        <f t="shared" si="7"/>
        <v>-5.852497010381077</v>
      </c>
    </row>
    <row r="32" spans="1:14" ht="12.75" outlineLevel="1">
      <c r="A32" s="1">
        <v>201406</v>
      </c>
      <c r="B32" s="2">
        <v>14.18</v>
      </c>
      <c r="C32" s="2">
        <v>3127.21</v>
      </c>
      <c r="E32" s="3">
        <f t="shared" si="2"/>
        <v>-16.361071932299016</v>
      </c>
      <c r="G32" s="23">
        <f t="shared" si="0"/>
        <v>201406</v>
      </c>
      <c r="H32" s="13">
        <f t="shared" si="1"/>
        <v>14.18</v>
      </c>
      <c r="J32" s="12">
        <f t="shared" si="3"/>
        <v>105.78279266572638</v>
      </c>
      <c r="K32" s="12">
        <f t="shared" si="4"/>
        <v>110.26680771039022</v>
      </c>
      <c r="L32" s="16">
        <f t="shared" si="5"/>
        <v>85.38482699142719</v>
      </c>
      <c r="M32" s="7">
        <f t="shared" si="6"/>
      </c>
      <c r="N32" s="8">
        <f t="shared" si="7"/>
        <v>-9.313760444244423</v>
      </c>
    </row>
    <row r="33" spans="1:14" ht="12.75" outlineLevel="1">
      <c r="A33" s="1">
        <v>201407</v>
      </c>
      <c r="B33" s="2">
        <v>14.63</v>
      </c>
      <c r="C33" s="2">
        <v>3098.74</v>
      </c>
      <c r="E33" s="3">
        <f t="shared" si="2"/>
        <v>3.0758714969241354</v>
      </c>
      <c r="G33" s="12">
        <f t="shared" si="0"/>
        <v>201407</v>
      </c>
      <c r="H33" s="13">
        <f t="shared" si="1"/>
        <v>14.63</v>
      </c>
      <c r="J33" s="12">
        <f t="shared" si="3"/>
        <v>111.07313738892685</v>
      </c>
      <c r="K33" s="12">
        <f t="shared" si="4"/>
        <v>105.95238095238093</v>
      </c>
      <c r="L33" s="16">
        <f t="shared" si="5"/>
        <v>90.78496058528465</v>
      </c>
      <c r="M33" s="7">
        <f t="shared" si="6"/>
      </c>
      <c r="N33" s="8">
        <f t="shared" si="7"/>
        <v>-14.051694762614465</v>
      </c>
    </row>
    <row r="34" spans="1:14" ht="12.75" outlineLevel="1">
      <c r="A34" s="1">
        <v>201408</v>
      </c>
      <c r="B34" s="2">
        <v>12.58</v>
      </c>
      <c r="C34" s="2">
        <v>3192.72</v>
      </c>
      <c r="E34" s="3">
        <f t="shared" si="2"/>
        <v>-16.295707472178066</v>
      </c>
      <c r="G34" s="12">
        <f t="shared" si="0"/>
        <v>201408</v>
      </c>
      <c r="H34" s="13">
        <f t="shared" si="1"/>
        <v>12.58</v>
      </c>
      <c r="J34" s="12">
        <f t="shared" si="3"/>
        <v>117.56756756756756</v>
      </c>
      <c r="K34" s="12">
        <f t="shared" si="4"/>
        <v>121.7541070482247</v>
      </c>
      <c r="L34" s="16">
        <f t="shared" si="5"/>
        <v>77.79028560377469</v>
      </c>
      <c r="M34" s="7">
        <f t="shared" si="6"/>
      </c>
      <c r="N34" s="8">
        <f t="shared" si="7"/>
        <v>-18.60381299070998</v>
      </c>
    </row>
    <row r="35" spans="1:14" ht="12.75" outlineLevel="1">
      <c r="A35" s="1">
        <v>201409</v>
      </c>
      <c r="B35" s="2">
        <v>11.98</v>
      </c>
      <c r="C35" s="2">
        <v>3221.4</v>
      </c>
      <c r="E35" s="3">
        <f t="shared" si="2"/>
        <v>-5.008347245409012</v>
      </c>
      <c r="G35" s="12">
        <f t="shared" si="0"/>
        <v>201409</v>
      </c>
      <c r="H35" s="13">
        <f t="shared" si="1"/>
        <v>11.98</v>
      </c>
      <c r="J35" s="12">
        <f t="shared" si="3"/>
        <v>130.2170283806344</v>
      </c>
      <c r="K35" s="12">
        <f t="shared" si="4"/>
        <v>125.3338898163606</v>
      </c>
      <c r="L35" s="16">
        <f t="shared" si="5"/>
        <v>75.76073502596132</v>
      </c>
      <c r="M35" s="7">
        <f t="shared" si="6"/>
      </c>
      <c r="N35" s="8">
        <f t="shared" si="7"/>
        <v>-28.263097672919635</v>
      </c>
    </row>
    <row r="36" spans="1:14" ht="12.75" outlineLevel="1">
      <c r="A36" s="1">
        <v>201410</v>
      </c>
      <c r="B36" s="2">
        <v>11.139999999999999</v>
      </c>
      <c r="C36" s="2">
        <v>3157.15</v>
      </c>
      <c r="E36" s="3">
        <f t="shared" si="2"/>
        <v>-7.540394973070034</v>
      </c>
      <c r="G36" s="12">
        <f t="shared" si="0"/>
        <v>201410</v>
      </c>
      <c r="H36" s="13">
        <f t="shared" si="1"/>
        <v>11.139999999999999</v>
      </c>
      <c r="J36" s="12">
        <f t="shared" si="3"/>
        <v>128.09694793536806</v>
      </c>
      <c r="K36" s="12">
        <f t="shared" si="4"/>
        <v>132.44314781567923</v>
      </c>
      <c r="L36" s="16">
        <f t="shared" si="5"/>
        <v>73.6568993579538</v>
      </c>
      <c r="M36" s="7">
        <f t="shared" si="6"/>
      </c>
      <c r="N36" s="8">
        <f t="shared" si="7"/>
        <v>-26.960261142543903</v>
      </c>
    </row>
    <row r="37" spans="1:14" ht="12.75" outlineLevel="1">
      <c r="A37" s="1">
        <v>201411</v>
      </c>
      <c r="B37" s="2">
        <v>12.94</v>
      </c>
      <c r="C37" s="2">
        <v>3287.9100000000003</v>
      </c>
      <c r="E37" s="3">
        <f t="shared" si="2"/>
        <v>13.910355486862446</v>
      </c>
      <c r="G37" s="12">
        <f t="shared" si="0"/>
        <v>201411</v>
      </c>
      <c r="H37" s="13">
        <f t="shared" si="1"/>
        <v>12.94</v>
      </c>
      <c r="J37" s="12">
        <f t="shared" si="3"/>
        <v>113.52395672333849</v>
      </c>
      <c r="K37" s="12">
        <f t="shared" si="4"/>
        <v>112.89283874291603</v>
      </c>
      <c r="L37" s="16">
        <f t="shared" si="5"/>
        <v>83.91211725584425</v>
      </c>
      <c r="M37" s="7">
        <f t="shared" si="6"/>
      </c>
      <c r="N37" s="8">
        <f t="shared" si="7"/>
        <v>-15.09188932521154</v>
      </c>
    </row>
    <row r="38" spans="1:14" ht="12.75" outlineLevel="1">
      <c r="A38" s="1">
        <v>201412</v>
      </c>
      <c r="B38" s="2">
        <v>15.49</v>
      </c>
      <c r="C38" s="2">
        <v>3285.26</v>
      </c>
      <c r="E38" s="3">
        <f t="shared" si="2"/>
        <v>16.462233699160752</v>
      </c>
      <c r="G38" s="12">
        <f t="shared" si="0"/>
        <v>201412</v>
      </c>
      <c r="H38" s="13">
        <f t="shared" si="1"/>
        <v>15.49</v>
      </c>
      <c r="J38" s="12">
        <f t="shared" si="3"/>
        <v>98.77340219496449</v>
      </c>
      <c r="K38" s="12">
        <f t="shared" si="4"/>
        <v>94.41037228319345</v>
      </c>
      <c r="L38" s="16">
        <f t="shared" si="5"/>
        <v>101.39140891891694</v>
      </c>
      <c r="M38" s="7" t="str">
        <f t="shared" si="6"/>
        <v>*</v>
      </c>
      <c r="N38" s="8">
        <f t="shared" si="7"/>
        <v>-4.401187718864328</v>
      </c>
    </row>
    <row r="39" spans="1:14" ht="12.75" outlineLevel="1">
      <c r="A39" s="1">
        <v>201501</v>
      </c>
      <c r="B39" s="2">
        <v>18.18</v>
      </c>
      <c r="C39" s="2">
        <v>3530.3100000000004</v>
      </c>
      <c r="E39" s="3">
        <f t="shared" si="2"/>
        <v>14.796479647964794</v>
      </c>
      <c r="G39" s="12">
        <f t="shared" si="0"/>
        <v>201501</v>
      </c>
      <c r="H39" s="13">
        <f t="shared" si="1"/>
        <v>18.18</v>
      </c>
      <c r="J39" s="12">
        <f t="shared" si="3"/>
        <v>98.73487348734874</v>
      </c>
      <c r="K39" s="12">
        <f t="shared" si="4"/>
        <v>80.54638797213055</v>
      </c>
      <c r="L39" s="16">
        <f t="shared" si="5"/>
        <v>112.46687794782999</v>
      </c>
      <c r="M39" s="7" t="str">
        <f t="shared" si="6"/>
        <v>*</v>
      </c>
      <c r="N39" s="8">
        <f t="shared" si="7"/>
        <v>-4.375307920730567</v>
      </c>
    </row>
    <row r="40" spans="1:14" ht="12.75" outlineLevel="1">
      <c r="A40" s="1">
        <v>201502</v>
      </c>
      <c r="B40" s="2">
        <v>19.939999999999998</v>
      </c>
      <c r="C40" s="2">
        <v>3714.44</v>
      </c>
      <c r="E40" s="3">
        <f t="shared" si="2"/>
        <v>8.826479438314935</v>
      </c>
      <c r="G40" s="12">
        <f t="shared" si="0"/>
        <v>201502</v>
      </c>
      <c r="H40" s="13">
        <f t="shared" si="1"/>
        <v>19.939999999999998</v>
      </c>
      <c r="J40" s="12">
        <f t="shared" si="3"/>
        <v>82.74824473420261</v>
      </c>
      <c r="K40" s="12">
        <f t="shared" si="4"/>
        <v>74.87462387161486</v>
      </c>
      <c r="L40" s="16">
        <f t="shared" si="5"/>
        <v>116.83913075322467</v>
      </c>
      <c r="M40" s="7" t="str">
        <f t="shared" si="6"/>
        <v>*</v>
      </c>
      <c r="N40" s="8">
        <f t="shared" si="7"/>
        <v>8.528610606167067</v>
      </c>
    </row>
    <row r="41" spans="1:14" ht="12.75" outlineLevel="1">
      <c r="A41" s="1">
        <v>201503</v>
      </c>
      <c r="B41" s="2">
        <v>22.07</v>
      </c>
      <c r="C41" s="2">
        <v>3725.82</v>
      </c>
      <c r="E41" s="3">
        <f t="shared" si="2"/>
        <v>9.651110104213876</v>
      </c>
      <c r="G41" s="12">
        <f t="shared" si="0"/>
        <v>201503</v>
      </c>
      <c r="H41" s="13">
        <f t="shared" si="1"/>
        <v>22.07</v>
      </c>
      <c r="J41" s="12">
        <f t="shared" si="3"/>
        <v>72.49660172179429</v>
      </c>
      <c r="K41" s="12">
        <f t="shared" si="4"/>
        <v>69.94034133816643</v>
      </c>
      <c r="L41" s="16">
        <f t="shared" si="5"/>
        <v>126.60565451822914</v>
      </c>
      <c r="M41" s="7" t="str">
        <f t="shared" si="6"/>
        <v>*</v>
      </c>
      <c r="N41" s="8">
        <f t="shared" si="7"/>
        <v>17.61971016118271</v>
      </c>
    </row>
    <row r="42" spans="1:14" ht="12.75" outlineLevel="1">
      <c r="A42" s="1">
        <v>201504</v>
      </c>
      <c r="B42" s="2">
        <v>37.57</v>
      </c>
      <c r="C42" s="2">
        <v>3674.18</v>
      </c>
      <c r="E42" s="3">
        <f t="shared" si="2"/>
        <v>41.25632153313814</v>
      </c>
      <c r="G42" s="12">
        <f t="shared" si="0"/>
        <v>201504</v>
      </c>
      <c r="H42" s="13">
        <f t="shared" si="1"/>
        <v>37.57</v>
      </c>
      <c r="J42" s="12">
        <f t="shared" si="3"/>
        <v>41.52249134948097</v>
      </c>
      <c r="K42" s="12">
        <f t="shared" si="4"/>
        <v>45.958654955194746</v>
      </c>
      <c r="L42" s="16">
        <f t="shared" si="5"/>
        <v>198.26163570634446</v>
      </c>
      <c r="M42" s="7" t="str">
        <f t="shared" si="6"/>
        <v>*</v>
      </c>
      <c r="N42" s="8">
        <f t="shared" si="7"/>
        <v>35.49100096161678</v>
      </c>
    </row>
    <row r="43" spans="1:14" ht="12.75" outlineLevel="1">
      <c r="A43" s="1">
        <v>201505</v>
      </c>
      <c r="B43" s="2">
        <v>52.349999999999994</v>
      </c>
      <c r="C43" s="2">
        <v>3708.66</v>
      </c>
      <c r="E43" s="3">
        <f t="shared" si="2"/>
        <v>28.233046800382034</v>
      </c>
      <c r="G43" s="12">
        <f t="shared" si="0"/>
        <v>201505</v>
      </c>
      <c r="H43" s="13">
        <f t="shared" si="1"/>
        <v>52.349999999999994</v>
      </c>
      <c r="J43" s="12">
        <f t="shared" si="3"/>
        <v>31.51862464183381</v>
      </c>
      <c r="K43" s="12">
        <f t="shared" si="4"/>
        <v>38.6899076727157</v>
      </c>
      <c r="L43" s="16">
        <f t="shared" si="5"/>
        <v>236.51154020752173</v>
      </c>
      <c r="M43" s="7" t="str">
        <f t="shared" si="6"/>
        <v>*</v>
      </c>
      <c r="N43" s="8">
        <f t="shared" si="7"/>
        <v>43.86438793952803</v>
      </c>
    </row>
    <row r="44" spans="1:14" ht="12.75" outlineLevel="1">
      <c r="A44" s="1">
        <v>201506</v>
      </c>
      <c r="B44" s="2">
        <v>45.8</v>
      </c>
      <c r="C44" s="2">
        <v>3574.7</v>
      </c>
      <c r="E44" s="3">
        <f t="shared" si="2"/>
        <v>-14.301310043668119</v>
      </c>
      <c r="G44" s="12">
        <f t="shared" si="0"/>
        <v>201506</v>
      </c>
      <c r="H44" s="13">
        <f t="shared" si="1"/>
        <v>45.8</v>
      </c>
      <c r="J44" s="12">
        <f t="shared" si="3"/>
        <v>30.96069868995633</v>
      </c>
      <c r="K44" s="12">
        <f t="shared" si="4"/>
        <v>49.97634643377001</v>
      </c>
      <c r="L44" s="16">
        <f t="shared" si="5"/>
        <v>192.0477064511074</v>
      </c>
      <c r="M44" s="7" t="str">
        <f t="shared" si="6"/>
        <v>*</v>
      </c>
      <c r="N44" s="8">
        <f t="shared" si="7"/>
        <v>45.51780438559435</v>
      </c>
    </row>
    <row r="45" spans="1:14" ht="12.75" outlineLevel="1">
      <c r="A45" s="1">
        <v>201507</v>
      </c>
      <c r="B45" s="2">
        <v>54.63</v>
      </c>
      <c r="C45" s="2">
        <v>3762.64</v>
      </c>
      <c r="E45" s="3">
        <f t="shared" si="2"/>
        <v>16.163280248947473</v>
      </c>
      <c r="G45" s="12">
        <f t="shared" si="0"/>
        <v>201507</v>
      </c>
      <c r="H45" s="13">
        <f t="shared" si="1"/>
        <v>54.63</v>
      </c>
      <c r="J45" s="12">
        <f t="shared" si="3"/>
        <v>26.780157422661546</v>
      </c>
      <c r="K45" s="12">
        <f t="shared" si="4"/>
        <v>48.000183049606434</v>
      </c>
      <c r="L45" s="16">
        <f t="shared" si="5"/>
        <v>193.03005659992064</v>
      </c>
      <c r="M45" s="7" t="str">
        <f t="shared" si="6"/>
        <v>*</v>
      </c>
      <c r="N45" s="8">
        <f t="shared" si="7"/>
        <v>51.64038961287081</v>
      </c>
    </row>
    <row r="46" spans="1:14" ht="12.75" outlineLevel="1">
      <c r="A46" s="1">
        <v>201508</v>
      </c>
      <c r="B46" s="2">
        <v>53.99</v>
      </c>
      <c r="C46" s="2">
        <v>3463.12</v>
      </c>
      <c r="E46" s="3">
        <f t="shared" si="2"/>
        <v>-1.1854047045749223</v>
      </c>
      <c r="G46" s="12">
        <f t="shared" si="0"/>
        <v>201508</v>
      </c>
      <c r="H46" s="13">
        <f t="shared" si="1"/>
        <v>53.99</v>
      </c>
      <c r="J46" s="12">
        <f t="shared" si="3"/>
        <v>23.300611224300795</v>
      </c>
      <c r="K46" s="12">
        <f t="shared" si="4"/>
        <v>54.96079520898931</v>
      </c>
      <c r="L46" s="16">
        <f t="shared" si="5"/>
        <v>184.34780162943423</v>
      </c>
      <c r="M46" s="7" t="str">
        <f t="shared" si="6"/>
        <v>*</v>
      </c>
      <c r="N46" s="8">
        <f t="shared" si="7"/>
        <v>64.77244881238792</v>
      </c>
    </row>
    <row r="47" spans="1:14" ht="12.75" outlineLevel="1">
      <c r="A47" s="1">
        <v>201509</v>
      </c>
      <c r="B47" s="2">
        <v>36.55</v>
      </c>
      <c r="C47" s="2">
        <v>3296.76</v>
      </c>
      <c r="E47" s="3">
        <f t="shared" si="2"/>
        <v>-47.715458276333806</v>
      </c>
      <c r="G47" s="12">
        <f t="shared" si="0"/>
        <v>201509</v>
      </c>
      <c r="H47" s="13">
        <f t="shared" si="1"/>
        <v>36.55</v>
      </c>
      <c r="J47" s="12">
        <f t="shared" si="3"/>
        <v>32.77701778385773</v>
      </c>
      <c r="K47" s="12">
        <f t="shared" si="4"/>
        <v>86.7875056999544</v>
      </c>
      <c r="L47" s="16">
        <f t="shared" si="5"/>
        <v>122.85435938411136</v>
      </c>
      <c r="M47" s="7">
        <f t="shared" si="6"/>
      </c>
      <c r="N47" s="8">
        <f t="shared" si="7"/>
        <v>28.910156700037355</v>
      </c>
    </row>
    <row r="48" spans="1:14" ht="12.75" outlineLevel="1">
      <c r="A48" s="1">
        <v>201510</v>
      </c>
      <c r="B48" s="2">
        <v>44</v>
      </c>
      <c r="C48" s="2">
        <v>3600.2</v>
      </c>
      <c r="E48" s="3">
        <f t="shared" si="2"/>
        <v>16.931818181818187</v>
      </c>
      <c r="G48" s="12">
        <f t="shared" si="0"/>
        <v>201510</v>
      </c>
      <c r="H48" s="13">
        <f t="shared" si="1"/>
        <v>44</v>
      </c>
      <c r="J48" s="12">
        <f t="shared" si="3"/>
        <v>25.318181818181813</v>
      </c>
      <c r="K48" s="12">
        <f t="shared" si="4"/>
        <v>78.31628787878789</v>
      </c>
      <c r="L48" s="16">
        <f t="shared" si="5"/>
        <v>125.97786253913804</v>
      </c>
      <c r="M48" s="7" t="str">
        <f t="shared" si="6"/>
        <v>*</v>
      </c>
      <c r="N48" s="8">
        <f t="shared" si="7"/>
        <v>38.3975523331006</v>
      </c>
    </row>
    <row r="49" spans="1:14" ht="12.75" outlineLevel="1">
      <c r="A49" s="1">
        <v>201511</v>
      </c>
      <c r="B49" s="2">
        <v>47.21</v>
      </c>
      <c r="C49" s="2">
        <v>3760.8900000000003</v>
      </c>
      <c r="E49" s="3">
        <f t="shared" si="2"/>
        <v>6.799406905316673</v>
      </c>
      <c r="G49" s="12">
        <f t="shared" si="0"/>
        <v>201511</v>
      </c>
      <c r="H49" s="13">
        <f t="shared" si="1"/>
        <v>47.21</v>
      </c>
      <c r="J49" s="12">
        <f t="shared" si="3"/>
        <v>27.409447151027322</v>
      </c>
      <c r="K49" s="12">
        <f t="shared" si="4"/>
        <v>79.04045753018428</v>
      </c>
      <c r="L49" s="16">
        <f t="shared" si="5"/>
        <v>120.81629559399148</v>
      </c>
      <c r="M49" s="7" t="str">
        <f t="shared" si="6"/>
        <v>*</v>
      </c>
      <c r="N49" s="8">
        <f t="shared" si="7"/>
        <v>35.84324226784989</v>
      </c>
    </row>
    <row r="50" spans="1:14" ht="12.75" outlineLevel="1">
      <c r="A50" s="1">
        <v>201512</v>
      </c>
      <c r="B50" s="2">
        <v>56.760000000000005</v>
      </c>
      <c r="C50" s="2">
        <v>3700.3</v>
      </c>
      <c r="E50" s="3">
        <f t="shared" si="2"/>
        <v>16.825229034531368</v>
      </c>
      <c r="G50" s="12">
        <f t="shared" si="0"/>
        <v>201512</v>
      </c>
      <c r="H50" s="13">
        <f t="shared" si="1"/>
        <v>56.760000000000005</v>
      </c>
      <c r="J50" s="12">
        <f t="shared" si="3"/>
        <v>27.290345313601136</v>
      </c>
      <c r="K50" s="12">
        <f t="shared" si="4"/>
        <v>71.80085741132251</v>
      </c>
      <c r="L50" s="16">
        <f t="shared" si="5"/>
        <v>136.4776177787092</v>
      </c>
      <c r="M50" s="7" t="str">
        <f t="shared" si="6"/>
        <v>*</v>
      </c>
      <c r="N50" s="8">
        <f t="shared" si="7"/>
        <v>35.958289734385204</v>
      </c>
    </row>
    <row r="51" spans="1:14" ht="12.75" outlineLevel="1">
      <c r="A51" s="1">
        <v>201601</v>
      </c>
      <c r="B51" s="2">
        <v>46</v>
      </c>
      <c r="C51" s="2">
        <v>3486.22</v>
      </c>
      <c r="E51" s="3">
        <f t="shared" si="2"/>
        <v>-23.391304347826097</v>
      </c>
      <c r="G51" s="12">
        <f t="shared" si="0"/>
        <v>201601</v>
      </c>
      <c r="H51" s="13">
        <f t="shared" si="1"/>
        <v>46</v>
      </c>
      <c r="J51" s="12">
        <f t="shared" si="3"/>
        <v>39.52173913043478</v>
      </c>
      <c r="K51" s="12">
        <f t="shared" si="4"/>
        <v>93.63586956521739</v>
      </c>
      <c r="L51" s="16">
        <f t="shared" si="5"/>
        <v>110.96619000853904</v>
      </c>
      <c r="M51" s="7">
        <f t="shared" si="6"/>
      </c>
      <c r="N51" s="8">
        <f t="shared" si="7"/>
        <v>20.23504754113711</v>
      </c>
    </row>
    <row r="52" spans="1:14" ht="12.75" outlineLevel="1">
      <c r="A52" s="1">
        <v>201602</v>
      </c>
      <c r="B52" s="2">
        <v>38.660000000000004</v>
      </c>
      <c r="C52" s="2">
        <v>3371.82</v>
      </c>
      <c r="E52" s="3">
        <f t="shared" si="2"/>
        <v>-18.986032074495593</v>
      </c>
      <c r="G52" s="12">
        <f t="shared" si="0"/>
        <v>201602</v>
      </c>
      <c r="H52" s="13">
        <f t="shared" si="1"/>
        <v>38.660000000000004</v>
      </c>
      <c r="J52" s="12">
        <f t="shared" si="3"/>
        <v>51.57785825142265</v>
      </c>
      <c r="K52" s="12">
        <f t="shared" si="4"/>
        <v>115.44878427315051</v>
      </c>
      <c r="L52" s="16">
        <f t="shared" si="5"/>
        <v>92.32030648583925</v>
      </c>
      <c r="M52" s="7">
        <f t="shared" si="6"/>
      </c>
      <c r="N52" s="8">
        <f t="shared" si="7"/>
        <v>10.161412866771132</v>
      </c>
    </row>
    <row r="53" spans="1:14" ht="12.75" outlineLevel="1">
      <c r="A53" s="1">
        <v>201603</v>
      </c>
      <c r="B53" s="2">
        <v>36.99</v>
      </c>
      <c r="C53" s="2">
        <v>3373.04</v>
      </c>
      <c r="E53" s="3">
        <f t="shared" si="2"/>
        <v>-4.514733711814008</v>
      </c>
      <c r="G53" s="12">
        <f t="shared" si="0"/>
        <v>201603</v>
      </c>
      <c r="H53" s="13">
        <f t="shared" si="1"/>
        <v>36.99</v>
      </c>
      <c r="J53" s="12">
        <f t="shared" si="3"/>
        <v>59.664774263314406</v>
      </c>
      <c r="K53" s="12">
        <f t="shared" si="4"/>
        <v>124.02225826800034</v>
      </c>
      <c r="L53" s="16">
        <f t="shared" si="5"/>
        <v>85.20450685058232</v>
      </c>
      <c r="M53" s="7">
        <f t="shared" si="6"/>
      </c>
      <c r="N53" s="8">
        <f t="shared" si="7"/>
        <v>5.414911510198104</v>
      </c>
    </row>
    <row r="54" spans="1:14" ht="12.75" outlineLevel="1">
      <c r="A54" s="1">
        <v>201604</v>
      </c>
      <c r="B54" s="2">
        <v>39.690000000000005</v>
      </c>
      <c r="C54" s="2">
        <v>3409.3700000000003</v>
      </c>
      <c r="E54" s="3">
        <f t="shared" si="2"/>
        <v>6.802721088435381</v>
      </c>
      <c r="G54" s="12">
        <f t="shared" si="0"/>
        <v>201604</v>
      </c>
      <c r="H54" s="13">
        <f t="shared" si="1"/>
        <v>39.690000000000005</v>
      </c>
      <c r="J54" s="12">
        <f t="shared" si="3"/>
        <v>94.6586041824137</v>
      </c>
      <c r="K54" s="12">
        <f t="shared" si="4"/>
        <v>116.0304862685815</v>
      </c>
      <c r="L54" s="16">
        <f t="shared" si="5"/>
        <v>89.54478900820578</v>
      </c>
      <c r="M54" s="7">
        <f t="shared" si="6"/>
      </c>
      <c r="N54" s="8">
        <f t="shared" si="7"/>
        <v>-7.095096674723667</v>
      </c>
    </row>
    <row r="55" spans="1:14" ht="12.75" outlineLevel="1">
      <c r="A55" s="1">
        <v>201605</v>
      </c>
      <c r="B55" s="2">
        <v>51.78</v>
      </c>
      <c r="C55" s="2">
        <v>3514.06</v>
      </c>
      <c r="E55" s="3">
        <f t="shared" si="2"/>
        <v>23.34878331402085</v>
      </c>
      <c r="G55" s="12">
        <f t="shared" si="0"/>
        <v>201605</v>
      </c>
      <c r="H55" s="13">
        <f t="shared" si="1"/>
        <v>51.78</v>
      </c>
      <c r="J55" s="12">
        <f t="shared" si="3"/>
        <v>101.10081112398608</v>
      </c>
      <c r="K55" s="12">
        <f t="shared" si="4"/>
        <v>88.84704519119352</v>
      </c>
      <c r="L55" s="16">
        <f t="shared" si="5"/>
        <v>112.93840296197978</v>
      </c>
      <c r="M55" s="7" t="str">
        <f t="shared" si="6"/>
        <v>*</v>
      </c>
      <c r="N55" s="8">
        <f t="shared" si="7"/>
        <v>-9.231227177156757</v>
      </c>
    </row>
    <row r="56" spans="1:14" ht="12.75" outlineLevel="1">
      <c r="A56" s="1">
        <v>201606</v>
      </c>
      <c r="B56" s="2">
        <v>49.455</v>
      </c>
      <c r="C56" s="2">
        <v>3345.63</v>
      </c>
      <c r="E56" s="3">
        <f t="shared" si="2"/>
        <v>-4.701243554746745</v>
      </c>
      <c r="G56" s="12">
        <f t="shared" si="0"/>
        <v>201606</v>
      </c>
      <c r="H56" s="13">
        <f t="shared" si="1"/>
        <v>49.455</v>
      </c>
      <c r="J56" s="12">
        <f t="shared" si="3"/>
        <v>92.60944292791426</v>
      </c>
      <c r="K56" s="12">
        <f t="shared" si="4"/>
        <v>93.63984093283457</v>
      </c>
      <c r="L56" s="16">
        <f t="shared" si="5"/>
        <v>111.94319673918899</v>
      </c>
      <c r="M56" s="7" t="str">
        <f t="shared" si="6"/>
        <v>*</v>
      </c>
      <c r="N56" s="8">
        <f t="shared" si="7"/>
        <v>-5.502914463309666</v>
      </c>
    </row>
    <row r="57" spans="1:14" ht="12.75" outlineLevel="1">
      <c r="A57" s="1">
        <v>201607</v>
      </c>
      <c r="B57" s="2">
        <v>48.71</v>
      </c>
      <c r="C57" s="2">
        <v>3464.84</v>
      </c>
      <c r="E57" s="3">
        <f t="shared" si="2"/>
        <v>-1.529460069800857</v>
      </c>
      <c r="G57" s="12">
        <f t="shared" si="0"/>
        <v>201607</v>
      </c>
      <c r="H57" s="13">
        <f t="shared" si="1"/>
        <v>48.71</v>
      </c>
      <c r="J57" s="12">
        <f t="shared" si="3"/>
        <v>112.15356189694108</v>
      </c>
      <c r="K57" s="12">
        <f t="shared" si="4"/>
        <v>94.05922808458222</v>
      </c>
      <c r="L57" s="16">
        <f t="shared" si="5"/>
        <v>106.84828540092822</v>
      </c>
      <c r="M57" s="7" t="str">
        <f t="shared" si="6"/>
        <v>*</v>
      </c>
      <c r="N57" s="8">
        <f t="shared" si="7"/>
        <v>-13.113417059717543</v>
      </c>
    </row>
    <row r="58" spans="1:14" ht="12.75" outlineLevel="1">
      <c r="A58" s="1">
        <v>201608</v>
      </c>
      <c r="B58" s="2">
        <v>48.58</v>
      </c>
      <c r="C58" s="2">
        <v>3553.3700000000003</v>
      </c>
      <c r="E58" s="3">
        <f t="shared" si="2"/>
        <v>-0.26759983532318354</v>
      </c>
      <c r="G58" s="12">
        <f t="shared" si="0"/>
        <v>201608</v>
      </c>
      <c r="H58" s="13">
        <f t="shared" si="1"/>
        <v>48.58</v>
      </c>
      <c r="J58" s="12">
        <f t="shared" si="3"/>
        <v>111.13627006998766</v>
      </c>
      <c r="K58" s="12">
        <f t="shared" si="4"/>
        <v>93.38290791821052</v>
      </c>
      <c r="L58" s="16">
        <f t="shared" si="5"/>
        <v>105.16744075448757</v>
      </c>
      <c r="M58" s="7" t="str">
        <f t="shared" si="6"/>
        <v>*</v>
      </c>
      <c r="N58" s="8">
        <f t="shared" si="7"/>
        <v>-12.724142201751649</v>
      </c>
    </row>
    <row r="59" spans="1:14" ht="12.75" outlineLevel="1">
      <c r="A59" s="1">
        <v>201609</v>
      </c>
      <c r="B59" s="2">
        <v>57.13</v>
      </c>
      <c r="C59" s="2">
        <v>3555.92</v>
      </c>
      <c r="E59" s="3">
        <f t="shared" si="2"/>
        <v>14.96586732014704</v>
      </c>
      <c r="G59" s="12">
        <f t="shared" si="0"/>
        <v>201609</v>
      </c>
      <c r="H59" s="13">
        <f t="shared" si="1"/>
        <v>57.13</v>
      </c>
      <c r="J59" s="12">
        <f t="shared" si="3"/>
        <v>63.976894801330296</v>
      </c>
      <c r="K59" s="12">
        <f t="shared" si="4"/>
        <v>82.40927125269853</v>
      </c>
      <c r="L59" s="16">
        <f t="shared" si="5"/>
        <v>119.82308571290075</v>
      </c>
      <c r="M59" s="7" t="str">
        <f t="shared" si="6"/>
        <v>*</v>
      </c>
      <c r="N59" s="8">
        <f t="shared" si="7"/>
        <v>18.616832947441896</v>
      </c>
    </row>
    <row r="60" spans="1:14" ht="12.75" outlineLevel="1">
      <c r="A60" s="1">
        <v>201610</v>
      </c>
      <c r="B60" s="2">
        <v>55.62</v>
      </c>
      <c r="C60" s="2">
        <v>3540.56</v>
      </c>
      <c r="E60" s="3">
        <f t="shared" si="2"/>
        <v>-2.7148507731032097</v>
      </c>
      <c r="G60" s="12">
        <f t="shared" si="0"/>
        <v>201610</v>
      </c>
      <c r="H60" s="13">
        <f t="shared" si="1"/>
        <v>55.62</v>
      </c>
      <c r="J60" s="12">
        <f t="shared" si="3"/>
        <v>79.10823444804028</v>
      </c>
      <c r="K60" s="12">
        <f t="shared" si="4"/>
        <v>86.38754045307445</v>
      </c>
      <c r="L60" s="16">
        <f t="shared" si="5"/>
        <v>114.63845884275887</v>
      </c>
      <c r="M60" s="7" t="str">
        <f t="shared" si="6"/>
        <v>*</v>
      </c>
      <c r="N60" s="8">
        <f t="shared" si="7"/>
        <v>7.637325037823731</v>
      </c>
    </row>
    <row r="61" spans="1:14" ht="12.75" outlineLevel="1">
      <c r="A61" s="1">
        <v>201611</v>
      </c>
      <c r="B61" s="2">
        <v>56.07</v>
      </c>
      <c r="C61" s="2">
        <v>3478.63</v>
      </c>
      <c r="E61" s="3">
        <f t="shared" si="2"/>
        <v>0.8025682182985604</v>
      </c>
      <c r="G61" s="12">
        <f t="shared" si="0"/>
        <v>201611</v>
      </c>
      <c r="H61" s="13">
        <f t="shared" si="1"/>
        <v>56.07</v>
      </c>
      <c r="J61" s="12">
        <f t="shared" si="3"/>
        <v>84.19832352416623</v>
      </c>
      <c r="K61" s="12">
        <f t="shared" si="4"/>
        <v>87.0110278818144</v>
      </c>
      <c r="L61" s="16">
        <f t="shared" si="5"/>
        <v>115.06617093058273</v>
      </c>
      <c r="M61" s="7" t="str">
        <f t="shared" si="6"/>
        <v>*</v>
      </c>
      <c r="N61" s="8">
        <f t="shared" si="7"/>
        <v>4.047947844770061</v>
      </c>
    </row>
    <row r="62" spans="1:14" ht="12.75" outlineLevel="1">
      <c r="A62" s="1">
        <v>201612</v>
      </c>
      <c r="B62" s="2">
        <v>60.94</v>
      </c>
      <c r="C62" s="2">
        <v>3606.36</v>
      </c>
      <c r="E62" s="3">
        <f t="shared" si="2"/>
        <v>7.991467016737771</v>
      </c>
      <c r="G62" s="12">
        <f t="shared" si="0"/>
        <v>201612</v>
      </c>
      <c r="H62" s="13">
        <f t="shared" si="1"/>
        <v>60.94</v>
      </c>
      <c r="J62" s="12">
        <f t="shared" si="3"/>
        <v>93.14079422382673</v>
      </c>
      <c r="K62" s="12">
        <f t="shared" si="4"/>
        <v>80.62917076906245</v>
      </c>
      <c r="L62" s="16">
        <f t="shared" si="5"/>
        <v>119.50653747526428</v>
      </c>
      <c r="M62" s="7" t="str">
        <f t="shared" si="6"/>
        <v>*</v>
      </c>
      <c r="N62" s="8">
        <f t="shared" si="7"/>
        <v>-1.4137601571334235</v>
      </c>
    </row>
    <row r="63" spans="1:14" ht="12.75" outlineLevel="1">
      <c r="A63" s="1">
        <v>201701</v>
      </c>
      <c r="B63" s="2">
        <v>59.95</v>
      </c>
      <c r="C63" s="2">
        <v>3542.27</v>
      </c>
      <c r="E63" s="3">
        <f t="shared" si="2"/>
        <v>-1.6513761467889823</v>
      </c>
      <c r="G63" s="12">
        <f t="shared" si="0"/>
        <v>201701</v>
      </c>
      <c r="H63" s="13">
        <f t="shared" si="1"/>
        <v>59.95</v>
      </c>
      <c r="J63" s="12">
        <f t="shared" si="3"/>
        <v>76.73060884070058</v>
      </c>
      <c r="K63" s="12">
        <f t="shared" si="4"/>
        <v>83.89977759243814</v>
      </c>
      <c r="L63" s="16">
        <f t="shared" si="5"/>
        <v>117.08299417204563</v>
      </c>
      <c r="M63" s="7" t="str">
        <f t="shared" si="6"/>
        <v>*</v>
      </c>
      <c r="N63" s="8">
        <f t="shared" si="7"/>
        <v>15.197734409880814</v>
      </c>
    </row>
    <row r="64" spans="1:14" ht="12.75" outlineLevel="1">
      <c r="A64" s="1">
        <v>201702</v>
      </c>
      <c r="B64" s="2">
        <v>66.64</v>
      </c>
      <c r="C64" s="2">
        <v>3584.13</v>
      </c>
      <c r="E64" s="3">
        <f t="shared" si="2"/>
        <v>10.039015606242494</v>
      </c>
      <c r="G64" s="12">
        <f t="shared" si="0"/>
        <v>201702</v>
      </c>
      <c r="H64" s="13">
        <f t="shared" si="1"/>
        <v>66.64</v>
      </c>
      <c r="J64" s="12">
        <f t="shared" si="3"/>
        <v>58.01320528211285</v>
      </c>
      <c r="K64" s="12">
        <f t="shared" si="4"/>
        <v>78.97596538615447</v>
      </c>
      <c r="L64" s="16">
        <f t="shared" si="5"/>
        <v>123.55496242548404</v>
      </c>
      <c r="M64" s="7" t="str">
        <f t="shared" si="6"/>
        <v>*</v>
      </c>
      <c r="N64" s="8">
        <f t="shared" si="7"/>
        <v>46.34311370262854</v>
      </c>
    </row>
    <row r="65" spans="1:14" ht="12.75" outlineLevel="1">
      <c r="A65" s="1">
        <v>201703</v>
      </c>
      <c r="B65" s="2">
        <v>81.58</v>
      </c>
      <c r="C65" s="2">
        <v>3817.02</v>
      </c>
      <c r="E65" s="3">
        <f t="shared" si="2"/>
        <v>18.313312086295657</v>
      </c>
      <c r="G65" s="12">
        <f t="shared" si="0"/>
        <v>201703</v>
      </c>
      <c r="H65" s="13">
        <f t="shared" si="1"/>
        <v>81.58</v>
      </c>
      <c r="J65" s="12">
        <f t="shared" si="3"/>
        <v>45.34199558715371</v>
      </c>
      <c r="K65" s="12">
        <f t="shared" si="4"/>
        <v>69.06768407289368</v>
      </c>
      <c r="L65" s="16">
        <f t="shared" si="5"/>
        <v>134.06327230668762</v>
      </c>
      <c r="M65" s="7" t="str">
        <f t="shared" si="6"/>
        <v>*</v>
      </c>
      <c r="N65" s="8">
        <f t="shared" si="7"/>
        <v>64.85328748424472</v>
      </c>
    </row>
    <row r="66" spans="1:14" ht="12.75" outlineLevel="1">
      <c r="A66" s="1">
        <v>201704</v>
      </c>
      <c r="B66" s="2">
        <v>80.46000000000001</v>
      </c>
      <c r="C66" s="2">
        <v>3875.53</v>
      </c>
      <c r="E66" s="3">
        <f t="shared" si="2"/>
        <v>-1.391996022868494</v>
      </c>
      <c r="G66" s="12">
        <f t="shared" si="0"/>
        <v>201704</v>
      </c>
      <c r="H66" s="13">
        <f t="shared" si="1"/>
        <v>80.46000000000001</v>
      </c>
      <c r="J66" s="12">
        <f t="shared" si="3"/>
        <v>49.328859060402685</v>
      </c>
      <c r="K66" s="12">
        <f t="shared" si="4"/>
        <v>74.25169856657553</v>
      </c>
      <c r="L66" s="16">
        <f t="shared" si="5"/>
        <v>124.17066844183812</v>
      </c>
      <c r="M66" s="7" t="str">
        <f t="shared" si="6"/>
        <v>*</v>
      </c>
      <c r="N66" s="8">
        <f t="shared" si="7"/>
        <v>55.989251546420256</v>
      </c>
    </row>
    <row r="67" spans="1:14" ht="12.75" outlineLevel="1">
      <c r="A67" s="1">
        <v>201705</v>
      </c>
      <c r="B67" s="2">
        <v>74.08</v>
      </c>
      <c r="C67" s="2">
        <v>3888.32</v>
      </c>
      <c r="E67" s="3">
        <f t="shared" si="2"/>
        <v>-8.612311015118802</v>
      </c>
      <c r="G67" s="12">
        <f aca="true" t="shared" si="8" ref="G67:G98">A67</f>
        <v>201705</v>
      </c>
      <c r="H67" s="13">
        <f aca="true" t="shared" si="9" ref="H67:H98">$B67</f>
        <v>74.08</v>
      </c>
      <c r="J67" s="12">
        <f t="shared" si="3"/>
        <v>69.89740820734342</v>
      </c>
      <c r="K67" s="12">
        <f t="shared" si="4"/>
        <v>83.15503509719223</v>
      </c>
      <c r="L67" s="16">
        <f t="shared" si="5"/>
        <v>111.47570346775782</v>
      </c>
      <c r="M67" s="7" t="str">
        <f t="shared" si="6"/>
        <v>*</v>
      </c>
      <c r="N67" s="8">
        <f t="shared" si="7"/>
        <v>31.44723565115593</v>
      </c>
    </row>
    <row r="68" spans="1:14" ht="12.75" outlineLevel="1">
      <c r="A68" s="1">
        <v>201706</v>
      </c>
      <c r="B68" s="2">
        <v>66.86</v>
      </c>
      <c r="C68" s="2">
        <v>3793.62</v>
      </c>
      <c r="E68" s="3">
        <f aca="true" t="shared" si="10" ref="E68:E98">100*($B68-$B67)/$B68</f>
        <v>-10.798683816930899</v>
      </c>
      <c r="G68" s="12">
        <f t="shared" si="8"/>
        <v>201706</v>
      </c>
      <c r="H68" s="13">
        <f t="shared" si="9"/>
        <v>66.86</v>
      </c>
      <c r="J68" s="12">
        <f t="shared" si="3"/>
        <v>73.96799282081963</v>
      </c>
      <c r="K68" s="12">
        <f t="shared" si="4"/>
        <v>94.30401834679432</v>
      </c>
      <c r="L68" s="16">
        <f t="shared" si="5"/>
        <v>101.79391805003785</v>
      </c>
      <c r="M68" s="7">
        <f t="shared" si="6"/>
      </c>
      <c r="N68" s="8">
        <f t="shared" si="7"/>
        <v>23.465983418579142</v>
      </c>
    </row>
    <row r="69" spans="1:14" ht="12.75" outlineLevel="1">
      <c r="A69" s="1">
        <v>201707</v>
      </c>
      <c r="B69" s="2">
        <v>67.3</v>
      </c>
      <c r="C69" s="2">
        <v>3942.46</v>
      </c>
      <c r="E69" s="3">
        <f t="shared" si="10"/>
        <v>0.653789004457649</v>
      </c>
      <c r="G69" s="12">
        <f t="shared" si="8"/>
        <v>201707</v>
      </c>
      <c r="H69" s="13">
        <f t="shared" si="9"/>
        <v>67.3</v>
      </c>
      <c r="J69" s="12">
        <f t="shared" si="3"/>
        <v>72.3774145616642</v>
      </c>
      <c r="K69" s="12">
        <f t="shared" si="4"/>
        <v>95.98935116394256</v>
      </c>
      <c r="L69" s="16">
        <f t="shared" si="5"/>
        <v>97.28285797879394</v>
      </c>
      <c r="M69" s="7">
        <f t="shared" si="6"/>
      </c>
      <c r="N69" s="8">
        <f t="shared" si="7"/>
        <v>25.671603500232987</v>
      </c>
    </row>
    <row r="70" spans="1:14" ht="12.75" outlineLevel="1">
      <c r="A70" s="1">
        <v>201708</v>
      </c>
      <c r="B70" s="2">
        <v>77.27</v>
      </c>
      <c r="C70" s="2">
        <v>3887.55</v>
      </c>
      <c r="E70" s="3">
        <f t="shared" si="10"/>
        <v>12.902808334411802</v>
      </c>
      <c r="G70" s="12">
        <f t="shared" si="8"/>
        <v>201708</v>
      </c>
      <c r="H70" s="13">
        <f t="shared" si="9"/>
        <v>77.27</v>
      </c>
      <c r="J70" s="12">
        <f t="shared" si="3"/>
        <v>62.870454251326514</v>
      </c>
      <c r="K70" s="12">
        <f t="shared" si="4"/>
        <v>86.69815797420301</v>
      </c>
      <c r="L70" s="16">
        <f t="shared" si="5"/>
        <v>110.05597208470512</v>
      </c>
      <c r="M70" s="7" t="str">
        <f t="shared" si="6"/>
        <v>*</v>
      </c>
      <c r="N70" s="8">
        <f t="shared" si="7"/>
        <v>36.17045573630531</v>
      </c>
    </row>
    <row r="71" spans="1:14" ht="12.75" outlineLevel="1">
      <c r="A71" s="1">
        <v>201709</v>
      </c>
      <c r="B71" s="2">
        <v>86.19</v>
      </c>
      <c r="C71" s="2">
        <v>4017.75</v>
      </c>
      <c r="E71" s="3">
        <f t="shared" si="10"/>
        <v>10.349228448775962</v>
      </c>
      <c r="G71" s="12">
        <f t="shared" si="8"/>
        <v>201709</v>
      </c>
      <c r="H71" s="13">
        <f t="shared" si="9"/>
        <v>86.19</v>
      </c>
      <c r="J71" s="12">
        <f t="shared" si="3"/>
        <v>66.28379162315815</v>
      </c>
      <c r="K71" s="12">
        <f t="shared" si="4"/>
        <v>80.53525157597556</v>
      </c>
      <c r="L71" s="16">
        <f t="shared" si="5"/>
        <v>115.82792370429404</v>
      </c>
      <c r="M71" s="7" t="str">
        <f t="shared" si="6"/>
        <v>*</v>
      </c>
      <c r="N71" s="8">
        <f t="shared" si="7"/>
        <v>33.61965215762067</v>
      </c>
    </row>
    <row r="72" spans="1:14" ht="12.75" outlineLevel="1">
      <c r="A72" s="1">
        <v>201710</v>
      </c>
      <c r="B72" s="2">
        <v>83.29</v>
      </c>
      <c r="C72" s="2">
        <v>4096.38</v>
      </c>
      <c r="E72" s="3">
        <f t="shared" si="10"/>
        <v>-3.48181054148156</v>
      </c>
      <c r="G72" s="12">
        <f t="shared" si="8"/>
        <v>201710</v>
      </c>
      <c r="H72" s="13">
        <f t="shared" si="9"/>
        <v>83.29</v>
      </c>
      <c r="J72" s="12">
        <f t="shared" si="3"/>
        <v>66.77872493696722</v>
      </c>
      <c r="K72" s="12">
        <f t="shared" si="4"/>
        <v>86.10777604354261</v>
      </c>
      <c r="L72" s="16">
        <f t="shared" si="5"/>
        <v>107.56574397387713</v>
      </c>
      <c r="M72" s="7" t="str">
        <f t="shared" si="6"/>
        <v>*</v>
      </c>
      <c r="N72" s="8">
        <f t="shared" si="7"/>
        <v>32.72683476931163</v>
      </c>
    </row>
    <row r="73" spans="1:14" ht="12.75" outlineLevel="1">
      <c r="A73" s="1">
        <v>201711</v>
      </c>
      <c r="B73" s="2">
        <v>73.43</v>
      </c>
      <c r="C73" s="2">
        <v>3984.1</v>
      </c>
      <c r="E73" s="3">
        <f t="shared" si="10"/>
        <v>-13.427754323845837</v>
      </c>
      <c r="G73" s="12">
        <f t="shared" si="8"/>
        <v>201711</v>
      </c>
      <c r="H73" s="13">
        <f t="shared" si="9"/>
        <v>73.43</v>
      </c>
      <c r="J73" s="12">
        <f t="shared" si="3"/>
        <v>76.3584366062917</v>
      </c>
      <c r="K73" s="12">
        <f t="shared" si="4"/>
        <v>99.64024694720595</v>
      </c>
      <c r="L73" s="16">
        <f t="shared" si="5"/>
        <v>96.63768068386075</v>
      </c>
      <c r="M73" s="7">
        <f t="shared" si="6"/>
      </c>
      <c r="N73" s="8">
        <f t="shared" si="7"/>
        <v>17.205955837930738</v>
      </c>
    </row>
    <row r="74" spans="1:14" ht="12.75" outlineLevel="1">
      <c r="A74" s="1">
        <v>201712</v>
      </c>
      <c r="B74" s="2">
        <v>78.98</v>
      </c>
      <c r="C74" s="2">
        <v>3977.88</v>
      </c>
      <c r="E74" s="3">
        <f t="shared" si="10"/>
        <v>7.027095467206885</v>
      </c>
      <c r="G74" s="12">
        <f t="shared" si="8"/>
        <v>201712</v>
      </c>
      <c r="H74" s="13">
        <f t="shared" si="9"/>
        <v>78.98</v>
      </c>
      <c r="J74" s="12">
        <f t="shared" si="3"/>
        <v>77.15877437325905</v>
      </c>
      <c r="K74" s="12">
        <f t="shared" si="4"/>
        <v>94.54186713936018</v>
      </c>
      <c r="L74" s="16">
        <f t="shared" si="5"/>
        <v>102.83157530507452</v>
      </c>
      <c r="M74" s="7" t="str">
        <f t="shared" si="6"/>
        <v>*</v>
      </c>
      <c r="N74" s="8">
        <f t="shared" si="7"/>
        <v>16.493787765730723</v>
      </c>
    </row>
    <row r="75" spans="1:14" ht="12.75" outlineLevel="1">
      <c r="A75" s="1">
        <v>201801</v>
      </c>
      <c r="B75" s="2">
        <v>96.18</v>
      </c>
      <c r="C75" s="9">
        <v>4111.650000000001</v>
      </c>
      <c r="E75" s="3">
        <f t="shared" si="10"/>
        <v>17.883135787065918</v>
      </c>
      <c r="G75" s="12">
        <f t="shared" si="8"/>
        <v>201801</v>
      </c>
      <c r="H75" s="13">
        <f t="shared" si="9"/>
        <v>96.18</v>
      </c>
      <c r="J75" s="12">
        <f t="shared" si="3"/>
        <v>62.3310459555001</v>
      </c>
      <c r="K75" s="12">
        <f t="shared" si="4"/>
        <v>80.77389616690928</v>
      </c>
      <c r="L75" s="16">
        <f t="shared" si="5"/>
        <v>117.87215481671707</v>
      </c>
      <c r="M75" s="7" t="str">
        <f t="shared" si="6"/>
        <v>*</v>
      </c>
      <c r="N75" s="8">
        <f t="shared" si="7"/>
        <v>29.848416390463665</v>
      </c>
    </row>
    <row r="76" spans="1:14" ht="12.75" outlineLevel="1">
      <c r="A76" s="1">
        <v>201802</v>
      </c>
      <c r="B76" s="2">
        <v>86.58</v>
      </c>
      <c r="C76" s="2">
        <v>3994.45</v>
      </c>
      <c r="E76" s="3">
        <f t="shared" si="10"/>
        <v>-11.088011088011099</v>
      </c>
      <c r="G76" s="12">
        <f t="shared" si="8"/>
        <v>201802</v>
      </c>
      <c r="H76" s="13">
        <f t="shared" si="9"/>
        <v>86.58</v>
      </c>
      <c r="I76"/>
      <c r="J76" s="12">
        <f t="shared" si="3"/>
        <v>76.96927696927698</v>
      </c>
      <c r="K76" s="12">
        <f t="shared" si="4"/>
        <v>91.64934164934166</v>
      </c>
      <c r="L76" s="16">
        <f t="shared" si="5"/>
        <v>107.8670923865275</v>
      </c>
      <c r="M76" s="7" t="str">
        <f t="shared" si="6"/>
        <v>*</v>
      </c>
      <c r="N76" s="8">
        <f t="shared" si="7"/>
        <v>13.263847080144412</v>
      </c>
    </row>
    <row r="77" spans="1:14" ht="12.75" outlineLevel="1">
      <c r="A77" s="1">
        <v>201803</v>
      </c>
      <c r="B77" s="2">
        <v>81.3</v>
      </c>
      <c r="C77" s="2">
        <v>3857.1</v>
      </c>
      <c r="E77" s="3">
        <f t="shared" si="10"/>
        <v>-6.494464944649448</v>
      </c>
      <c r="G77" s="12">
        <f t="shared" si="8"/>
        <v>201803</v>
      </c>
      <c r="H77" s="13">
        <f t="shared" si="9"/>
        <v>81.3</v>
      </c>
      <c r="I77"/>
      <c r="J77" s="12">
        <f t="shared" si="3"/>
        <v>100.34440344403444</v>
      </c>
      <c r="K77" s="12">
        <f t="shared" si="4"/>
        <v>97.57277572775729</v>
      </c>
      <c r="L77" s="16">
        <f t="shared" si="5"/>
        <v>105.0153844539313</v>
      </c>
      <c r="M77" s="7" t="str">
        <f t="shared" si="6"/>
        <v>*</v>
      </c>
      <c r="N77" s="8">
        <f t="shared" si="7"/>
        <v>-5.191015527698977</v>
      </c>
    </row>
    <row r="78" spans="1:14" ht="12.75" outlineLevel="1">
      <c r="A78" s="1">
        <v>201804</v>
      </c>
      <c r="B78" s="2">
        <v>74.82</v>
      </c>
      <c r="C78" s="2">
        <v>3910.3</v>
      </c>
      <c r="E78" s="3">
        <f t="shared" si="10"/>
        <v>-8.66078588612671</v>
      </c>
      <c r="G78" s="12">
        <f t="shared" si="8"/>
        <v>201804</v>
      </c>
      <c r="H78" s="13">
        <f t="shared" si="9"/>
        <v>74.82</v>
      </c>
      <c r="I78"/>
      <c r="J78" s="12">
        <f t="shared" si="3"/>
        <v>107.5380914194066</v>
      </c>
      <c r="K78" s="12">
        <f t="shared" si="4"/>
        <v>105.39517063173842</v>
      </c>
      <c r="L78" s="16">
        <f t="shared" si="5"/>
        <v>95.96877992100897</v>
      </c>
      <c r="M78" s="7">
        <f t="shared" si="6"/>
      </c>
      <c r="N78" s="8">
        <f t="shared" si="7"/>
        <v>-10.743704676509324</v>
      </c>
    </row>
    <row r="79" spans="1:14" ht="12.75" outlineLevel="1">
      <c r="A79" s="1">
        <v>201805</v>
      </c>
      <c r="B79" s="2">
        <v>86.92</v>
      </c>
      <c r="C79" s="9">
        <v>3764.22</v>
      </c>
      <c r="E79" s="3">
        <f t="shared" si="10"/>
        <v>13.920846755637378</v>
      </c>
      <c r="G79" s="12">
        <f t="shared" si="8"/>
        <v>201805</v>
      </c>
      <c r="H79" s="13">
        <f t="shared" si="9"/>
        <v>86.92</v>
      </c>
      <c r="I79"/>
      <c r="J79" s="12">
        <f aca="true" t="shared" si="11" ref="J79:J98">100-100*($B79-$B67)/$B79</f>
        <v>85.22779567418316</v>
      </c>
      <c r="K79" s="12">
        <f aca="true" t="shared" si="12" ref="K79:K98">100*AVERAGE($B68:$B79)/$B79</f>
        <v>91.95428746740296</v>
      </c>
      <c r="L79" s="16">
        <f aca="true" t="shared" si="13" ref="L79:L98">100*(AVERAGE($C68:$C79)/$C79)/(AVERAGE($B68:$B79)/$B79)</f>
        <v>113.96637214950019</v>
      </c>
      <c r="M79" s="7" t="str">
        <f aca="true" t="shared" si="14" ref="M79:M98">IF(AND(AVERAGE($B71:$B79)/$B79&lt;1,(AVERAGE($C71:$C79)/$C79/(AVERAGE($B71:$B79)/$B79))&gt;1),"*","")</f>
        <v>*</v>
      </c>
      <c r="N79" s="8">
        <f aca="true" t="shared" si="15" ref="N79:N98">100*AVERAGE($E68:$E79)/STDEVA($E68:$E79)</f>
        <v>6.537007821653893</v>
      </c>
    </row>
    <row r="80" spans="1:14" ht="12.75" outlineLevel="1">
      <c r="A80" s="1">
        <v>201806</v>
      </c>
      <c r="B80" s="2">
        <v>78.94000000000001</v>
      </c>
      <c r="C80" s="9">
        <v>3719.86</v>
      </c>
      <c r="E80" s="3">
        <f t="shared" si="10"/>
        <v>-10.10894350139345</v>
      </c>
      <c r="G80" s="12">
        <f t="shared" si="8"/>
        <v>201806</v>
      </c>
      <c r="H80" s="13">
        <f t="shared" si="9"/>
        <v>78.94000000000001</v>
      </c>
      <c r="I80"/>
      <c r="J80" s="12">
        <f t="shared" si="11"/>
        <v>84.69723840891815</v>
      </c>
      <c r="K80" s="12">
        <f t="shared" si="12"/>
        <v>102.52512456718183</v>
      </c>
      <c r="L80" s="16">
        <f t="shared" si="13"/>
        <v>103.27366037388998</v>
      </c>
      <c r="M80" s="7">
        <f t="shared" si="14"/>
      </c>
      <c r="N80" s="8">
        <f t="shared" si="15"/>
        <v>7.090088955868059</v>
      </c>
    </row>
    <row r="81" spans="1:14" ht="12.75" outlineLevel="1">
      <c r="A81" s="1">
        <v>201807</v>
      </c>
      <c r="B81" s="2">
        <v>94.22</v>
      </c>
      <c r="C81" s="2">
        <v>3899.04</v>
      </c>
      <c r="E81" s="3">
        <f t="shared" si="10"/>
        <v>16.217363617066425</v>
      </c>
      <c r="G81" s="12">
        <f t="shared" si="8"/>
        <v>201807</v>
      </c>
      <c r="H81" s="13">
        <f t="shared" si="9"/>
        <v>94.22</v>
      </c>
      <c r="I81"/>
      <c r="J81" s="12">
        <f t="shared" si="11"/>
        <v>71.42857142857143</v>
      </c>
      <c r="K81" s="12">
        <f t="shared" si="12"/>
        <v>88.279204698224</v>
      </c>
      <c r="L81" s="16">
        <f t="shared" si="13"/>
        <v>114.32236741065655</v>
      </c>
      <c r="M81" s="7" t="str">
        <f t="shared" si="14"/>
        <v>*</v>
      </c>
      <c r="N81" s="8">
        <f t="shared" si="15"/>
        <v>17.3985761945885</v>
      </c>
    </row>
    <row r="82" spans="1:14" ht="12.75" outlineLevel="1">
      <c r="A82" s="1">
        <v>201808</v>
      </c>
      <c r="B82" s="2">
        <v>87.16</v>
      </c>
      <c r="C82" s="2">
        <v>3740.71</v>
      </c>
      <c r="E82" s="3">
        <f t="shared" si="10"/>
        <v>-8.100045892611293</v>
      </c>
      <c r="G82" s="12">
        <f t="shared" si="8"/>
        <v>201808</v>
      </c>
      <c r="H82" s="13">
        <f t="shared" si="9"/>
        <v>87.16</v>
      </c>
      <c r="I82"/>
      <c r="J82" s="12">
        <f t="shared" si="11"/>
        <v>88.65305185865076</v>
      </c>
      <c r="K82" s="12">
        <f t="shared" si="12"/>
        <v>96.37543980419153</v>
      </c>
      <c r="L82" s="16">
        <f t="shared" si="13"/>
        <v>108.81136963150337</v>
      </c>
      <c r="M82" s="7" t="str">
        <f t="shared" si="14"/>
        <v>*</v>
      </c>
      <c r="N82" s="8">
        <f t="shared" si="15"/>
        <v>2.849761624196174</v>
      </c>
    </row>
    <row r="83" spans="1:14" ht="12.75" outlineLevel="1">
      <c r="A83" s="1">
        <v>201809</v>
      </c>
      <c r="B83" s="2">
        <v>97.42</v>
      </c>
      <c r="C83" s="9">
        <v>3706.74</v>
      </c>
      <c r="E83" s="3">
        <f t="shared" si="10"/>
        <v>10.531718332991177</v>
      </c>
      <c r="G83" s="12">
        <f t="shared" si="8"/>
        <v>201809</v>
      </c>
      <c r="H83" s="13">
        <f t="shared" si="9"/>
        <v>97.42</v>
      </c>
      <c r="I83"/>
      <c r="J83" s="12">
        <f t="shared" si="11"/>
        <v>88.47259289673578</v>
      </c>
      <c r="K83" s="12">
        <f t="shared" si="12"/>
        <v>87.18606720043796</v>
      </c>
      <c r="L83" s="16">
        <f t="shared" si="13"/>
        <v>120.58037010948783</v>
      </c>
      <c r="M83" s="7" t="str">
        <f t="shared" si="14"/>
        <v>*</v>
      </c>
      <c r="N83" s="8">
        <f t="shared" si="15"/>
        <v>2.9750440816350174</v>
      </c>
    </row>
    <row r="84" spans="1:14" ht="12.75" outlineLevel="1">
      <c r="A84" s="1">
        <v>201810</v>
      </c>
      <c r="B84" s="2">
        <v>90.7</v>
      </c>
      <c r="C84" s="2">
        <v>3447.07</v>
      </c>
      <c r="E84" s="3">
        <f t="shared" si="10"/>
        <v>-7.409040793825798</v>
      </c>
      <c r="G84" s="12">
        <f t="shared" si="8"/>
        <v>201810</v>
      </c>
      <c r="H84" s="13">
        <f t="shared" si="9"/>
        <v>90.7</v>
      </c>
      <c r="I84"/>
      <c r="J84" s="12">
        <f t="shared" si="11"/>
        <v>91.83020948180817</v>
      </c>
      <c r="K84" s="12">
        <f t="shared" si="12"/>
        <v>94.32653436236679</v>
      </c>
      <c r="L84" s="16">
        <f t="shared" si="13"/>
        <v>118.18416203706556</v>
      </c>
      <c r="M84" s="7" t="str">
        <f t="shared" si="14"/>
        <v>*</v>
      </c>
      <c r="N84" s="8">
        <f t="shared" si="15"/>
        <v>0.2024165849294922</v>
      </c>
    </row>
    <row r="85" spans="1:14" ht="12.75" outlineLevel="1">
      <c r="A85" s="1">
        <v>201811</v>
      </c>
      <c r="B85" s="2">
        <v>89.26</v>
      </c>
      <c r="C85" s="2">
        <v>3487.9</v>
      </c>
      <c r="E85" s="3">
        <f t="shared" si="10"/>
        <v>-1.613264620210618</v>
      </c>
      <c r="G85" s="12">
        <f t="shared" si="8"/>
        <v>201811</v>
      </c>
      <c r="H85" s="13">
        <f t="shared" si="9"/>
        <v>89.26</v>
      </c>
      <c r="I85"/>
      <c r="J85" s="12">
        <f t="shared" si="11"/>
        <v>82.26529240421242</v>
      </c>
      <c r="K85" s="12">
        <f t="shared" si="12"/>
        <v>97.32616326835462</v>
      </c>
      <c r="L85" s="16">
        <f t="shared" si="13"/>
        <v>111.98273871152557</v>
      </c>
      <c r="M85" s="7" t="str">
        <f t="shared" si="14"/>
        <v>*</v>
      </c>
      <c r="N85" s="8">
        <f t="shared" si="15"/>
        <v>8.973799687815822</v>
      </c>
    </row>
    <row r="86" spans="1:14" ht="12.75" outlineLevel="1">
      <c r="A86" s="1">
        <v>201812</v>
      </c>
      <c r="B86" s="2">
        <v>80.56</v>
      </c>
      <c r="C86" s="9">
        <v>3243.63</v>
      </c>
      <c r="E86" s="3">
        <f t="shared" si="10"/>
        <v>-10.799404170804372</v>
      </c>
      <c r="G86" s="12">
        <f t="shared" si="8"/>
        <v>201812</v>
      </c>
      <c r="H86" s="13">
        <f t="shared" si="9"/>
        <v>80.56</v>
      </c>
      <c r="I86"/>
      <c r="J86" s="12">
        <f t="shared" si="11"/>
        <v>98.03872889771598</v>
      </c>
      <c r="K86" s="12">
        <f t="shared" si="12"/>
        <v>108.00024826216485</v>
      </c>
      <c r="L86" s="16">
        <f t="shared" si="13"/>
        <v>106.76806604424667</v>
      </c>
      <c r="M86" s="7">
        <f t="shared" si="14"/>
      </c>
      <c r="N86" s="8">
        <f t="shared" si="15"/>
        <v>-4.128449657195873</v>
      </c>
    </row>
    <row r="87" spans="1:14" ht="12.75" outlineLevel="1">
      <c r="A87" s="1">
        <v>201901</v>
      </c>
      <c r="B87" s="2">
        <v>89.5</v>
      </c>
      <c r="C87" s="9">
        <v>3507.84</v>
      </c>
      <c r="E87" s="3">
        <f t="shared" si="10"/>
        <v>9.988826815642456</v>
      </c>
      <c r="G87" s="12">
        <f t="shared" si="8"/>
        <v>201901</v>
      </c>
      <c r="H87" s="13">
        <f t="shared" si="9"/>
        <v>89.5</v>
      </c>
      <c r="I87"/>
      <c r="J87" s="12">
        <f t="shared" si="11"/>
        <v>107.463687150838</v>
      </c>
      <c r="K87" s="12">
        <f t="shared" si="12"/>
        <v>96.59031657355678</v>
      </c>
      <c r="L87" s="16">
        <f t="shared" si="13"/>
        <v>108.90349546090826</v>
      </c>
      <c r="M87" s="7" t="str">
        <f t="shared" si="14"/>
        <v>*</v>
      </c>
      <c r="N87" s="8">
        <f t="shared" si="15"/>
        <v>-10.711861867108121</v>
      </c>
    </row>
    <row r="88" spans="1:14" ht="12.75" outlineLevel="1">
      <c r="A88" s="1">
        <v>201902</v>
      </c>
      <c r="B88" s="2">
        <v>86.24</v>
      </c>
      <c r="C88" s="9">
        <v>3604.48</v>
      </c>
      <c r="E88" s="3">
        <f t="shared" si="10"/>
        <v>-3.780148423005572</v>
      </c>
      <c r="G88" s="12">
        <f t="shared" si="8"/>
        <v>201902</v>
      </c>
      <c r="H88" s="13">
        <f t="shared" si="9"/>
        <v>86.24</v>
      </c>
      <c r="I88"/>
      <c r="J88" s="12">
        <f t="shared" si="11"/>
        <v>100.39424860853433</v>
      </c>
      <c r="K88" s="12">
        <f t="shared" si="12"/>
        <v>100.208719851577</v>
      </c>
      <c r="L88" s="16">
        <f t="shared" si="13"/>
        <v>101.25703747640522</v>
      </c>
      <c r="M88" s="7">
        <f t="shared" si="14"/>
      </c>
      <c r="N88" s="8">
        <f t="shared" si="15"/>
        <v>-5.168586939514847</v>
      </c>
    </row>
    <row r="89" spans="1:14" ht="12.75" outlineLevel="1">
      <c r="A89" s="1">
        <v>201903</v>
      </c>
      <c r="E89" s="3" t="e">
        <f t="shared" si="10"/>
        <v>#DIV/0!</v>
      </c>
      <c r="G89" s="12">
        <f t="shared" si="8"/>
        <v>201903</v>
      </c>
      <c r="H89" s="13">
        <f t="shared" si="9"/>
        <v>0</v>
      </c>
      <c r="I89"/>
      <c r="J89" s="12" t="e">
        <f t="shared" si="11"/>
        <v>#DIV/0!</v>
      </c>
      <c r="K89" s="12" t="e">
        <f t="shared" si="12"/>
        <v>#DIV/0!</v>
      </c>
      <c r="L89" s="16" t="e">
        <f t="shared" si="13"/>
        <v>#DIV/0!</v>
      </c>
      <c r="M89" s="7" t="e">
        <f t="shared" si="14"/>
        <v>#DIV/0!</v>
      </c>
      <c r="N89" s="8" t="e">
        <f t="shared" si="15"/>
        <v>#DIV/0!</v>
      </c>
    </row>
    <row r="90" spans="1:14" ht="12.75" outlineLevel="1">
      <c r="A90" s="1">
        <v>201904</v>
      </c>
      <c r="E90" s="3" t="e">
        <f t="shared" si="10"/>
        <v>#DIV/0!</v>
      </c>
      <c r="G90" s="12">
        <f t="shared" si="8"/>
        <v>201904</v>
      </c>
      <c r="H90" s="13">
        <f t="shared" si="9"/>
        <v>0</v>
      </c>
      <c r="I90"/>
      <c r="J90" s="12" t="e">
        <f t="shared" si="11"/>
        <v>#DIV/0!</v>
      </c>
      <c r="K90" s="12" t="e">
        <f t="shared" si="12"/>
        <v>#DIV/0!</v>
      </c>
      <c r="L90" s="16" t="e">
        <f t="shared" si="13"/>
        <v>#DIV/0!</v>
      </c>
      <c r="M90" s="7" t="e">
        <f t="shared" si="14"/>
        <v>#DIV/0!</v>
      </c>
      <c r="N90" s="8" t="e">
        <f t="shared" si="15"/>
        <v>#DIV/0!</v>
      </c>
    </row>
    <row r="91" spans="1:14" ht="12.75" outlineLevel="1">
      <c r="A91" s="1">
        <v>201905</v>
      </c>
      <c r="E91" s="3" t="e">
        <f t="shared" si="10"/>
        <v>#DIV/0!</v>
      </c>
      <c r="G91" s="12">
        <f t="shared" si="8"/>
        <v>201905</v>
      </c>
      <c r="H91" s="13">
        <f t="shared" si="9"/>
        <v>0</v>
      </c>
      <c r="I91"/>
      <c r="J91" s="12" t="e">
        <f t="shared" si="11"/>
        <v>#DIV/0!</v>
      </c>
      <c r="K91" s="12" t="e">
        <f t="shared" si="12"/>
        <v>#DIV/0!</v>
      </c>
      <c r="L91" s="16" t="e">
        <f t="shared" si="13"/>
        <v>#DIV/0!</v>
      </c>
      <c r="M91" s="7" t="e">
        <f t="shared" si="14"/>
        <v>#DIV/0!</v>
      </c>
      <c r="N91" s="8" t="e">
        <f t="shared" si="15"/>
        <v>#DIV/0!</v>
      </c>
    </row>
    <row r="92" spans="1:14" ht="12.75" outlineLevel="1">
      <c r="A92" s="1">
        <v>201906</v>
      </c>
      <c r="E92" s="3" t="e">
        <f t="shared" si="10"/>
        <v>#DIV/0!</v>
      </c>
      <c r="G92" s="12">
        <f t="shared" si="8"/>
        <v>201906</v>
      </c>
      <c r="H92" s="13">
        <f t="shared" si="9"/>
        <v>0</v>
      </c>
      <c r="I92"/>
      <c r="J92" s="12" t="e">
        <f t="shared" si="11"/>
        <v>#DIV/0!</v>
      </c>
      <c r="K92" s="12" t="e">
        <f t="shared" si="12"/>
        <v>#DIV/0!</v>
      </c>
      <c r="L92" s="16" t="e">
        <f t="shared" si="13"/>
        <v>#DIV/0!</v>
      </c>
      <c r="M92" s="7" t="e">
        <f t="shared" si="14"/>
        <v>#DIV/0!</v>
      </c>
      <c r="N92" s="8" t="e">
        <f t="shared" si="15"/>
        <v>#DIV/0!</v>
      </c>
    </row>
    <row r="93" spans="1:14" ht="12.75" outlineLevel="1">
      <c r="A93" s="1">
        <v>201907</v>
      </c>
      <c r="E93" s="3" t="e">
        <f t="shared" si="10"/>
        <v>#DIV/0!</v>
      </c>
      <c r="G93" s="12">
        <f t="shared" si="8"/>
        <v>201907</v>
      </c>
      <c r="H93" s="13">
        <f t="shared" si="9"/>
        <v>0</v>
      </c>
      <c r="I93"/>
      <c r="J93" s="12" t="e">
        <f t="shared" si="11"/>
        <v>#DIV/0!</v>
      </c>
      <c r="K93" s="12" t="e">
        <f t="shared" si="12"/>
        <v>#DIV/0!</v>
      </c>
      <c r="L93" s="16" t="e">
        <f t="shared" si="13"/>
        <v>#DIV/0!</v>
      </c>
      <c r="M93" s="7" t="e">
        <f t="shared" si="14"/>
        <v>#DIV/0!</v>
      </c>
      <c r="N93" s="8" t="e">
        <f t="shared" si="15"/>
        <v>#DIV/0!</v>
      </c>
    </row>
    <row r="94" spans="1:14" ht="12.75" outlineLevel="1">
      <c r="A94" s="1">
        <v>201908</v>
      </c>
      <c r="E94" s="3" t="e">
        <f t="shared" si="10"/>
        <v>#DIV/0!</v>
      </c>
      <c r="G94" s="12">
        <f t="shared" si="8"/>
        <v>201908</v>
      </c>
      <c r="H94" s="13">
        <f t="shared" si="9"/>
        <v>0</v>
      </c>
      <c r="I94"/>
      <c r="J94" s="12" t="e">
        <f t="shared" si="11"/>
        <v>#DIV/0!</v>
      </c>
      <c r="K94" s="12" t="e">
        <f t="shared" si="12"/>
        <v>#DIV/0!</v>
      </c>
      <c r="L94" s="16" t="e">
        <f t="shared" si="13"/>
        <v>#DIV/0!</v>
      </c>
      <c r="M94" s="7" t="e">
        <f t="shared" si="14"/>
        <v>#DIV/0!</v>
      </c>
      <c r="N94" s="8" t="e">
        <f t="shared" si="15"/>
        <v>#DIV/0!</v>
      </c>
    </row>
    <row r="95" spans="1:14" ht="12.75" outlineLevel="1">
      <c r="A95" s="1">
        <v>201909</v>
      </c>
      <c r="E95" s="3" t="e">
        <f t="shared" si="10"/>
        <v>#DIV/0!</v>
      </c>
      <c r="G95" s="12">
        <f t="shared" si="8"/>
        <v>201909</v>
      </c>
      <c r="H95" s="13">
        <f t="shared" si="9"/>
        <v>0</v>
      </c>
      <c r="I95"/>
      <c r="J95" s="12" t="e">
        <f t="shared" si="11"/>
        <v>#DIV/0!</v>
      </c>
      <c r="K95" s="12" t="e">
        <f t="shared" si="12"/>
        <v>#DIV/0!</v>
      </c>
      <c r="L95" s="16" t="e">
        <f t="shared" si="13"/>
        <v>#DIV/0!</v>
      </c>
      <c r="M95" s="7" t="e">
        <f t="shared" si="14"/>
        <v>#DIV/0!</v>
      </c>
      <c r="N95" s="8" t="e">
        <f t="shared" si="15"/>
        <v>#DIV/0!</v>
      </c>
    </row>
    <row r="96" spans="1:14" ht="12.75" outlineLevel="1">
      <c r="A96" s="1">
        <v>201910</v>
      </c>
      <c r="E96" s="3" t="e">
        <f t="shared" si="10"/>
        <v>#DIV/0!</v>
      </c>
      <c r="G96" s="12">
        <f t="shared" si="8"/>
        <v>201910</v>
      </c>
      <c r="H96" s="13">
        <f t="shared" si="9"/>
        <v>0</v>
      </c>
      <c r="I96"/>
      <c r="J96" s="12" t="e">
        <f t="shared" si="11"/>
        <v>#DIV/0!</v>
      </c>
      <c r="K96" s="12" t="e">
        <f t="shared" si="12"/>
        <v>#DIV/0!</v>
      </c>
      <c r="L96" s="16" t="e">
        <f t="shared" si="13"/>
        <v>#DIV/0!</v>
      </c>
      <c r="M96" s="7" t="e">
        <f t="shared" si="14"/>
        <v>#DIV/0!</v>
      </c>
      <c r="N96" s="8" t="e">
        <f t="shared" si="15"/>
        <v>#DIV/0!</v>
      </c>
    </row>
    <row r="97" spans="1:14" ht="12.75" outlineLevel="1">
      <c r="A97" s="1">
        <v>201911</v>
      </c>
      <c r="E97" s="3" t="e">
        <f t="shared" si="10"/>
        <v>#DIV/0!</v>
      </c>
      <c r="G97" s="12">
        <f t="shared" si="8"/>
        <v>201911</v>
      </c>
      <c r="H97" s="13">
        <f t="shared" si="9"/>
        <v>0</v>
      </c>
      <c r="I97"/>
      <c r="J97" s="12" t="e">
        <f t="shared" si="11"/>
        <v>#DIV/0!</v>
      </c>
      <c r="K97" s="12" t="e">
        <f t="shared" si="12"/>
        <v>#DIV/0!</v>
      </c>
      <c r="L97" s="16" t="e">
        <f t="shared" si="13"/>
        <v>#DIV/0!</v>
      </c>
      <c r="M97" s="7" t="e">
        <f t="shared" si="14"/>
        <v>#DIV/0!</v>
      </c>
      <c r="N97" s="8" t="e">
        <f t="shared" si="15"/>
        <v>#DIV/0!</v>
      </c>
    </row>
    <row r="98" spans="1:14" ht="12.75" outlineLevel="1">
      <c r="A98" s="1">
        <v>201912</v>
      </c>
      <c r="E98" s="3" t="e">
        <f t="shared" si="10"/>
        <v>#DIV/0!</v>
      </c>
      <c r="G98" s="12">
        <f t="shared" si="8"/>
        <v>201912</v>
      </c>
      <c r="H98" s="13">
        <f t="shared" si="9"/>
        <v>0</v>
      </c>
      <c r="I98"/>
      <c r="J98" s="12" t="e">
        <f t="shared" si="11"/>
        <v>#DIV/0!</v>
      </c>
      <c r="K98" s="12" t="e">
        <f t="shared" si="12"/>
        <v>#DIV/0!</v>
      </c>
      <c r="L98" s="16" t="e">
        <f t="shared" si="13"/>
        <v>#DIV/0!</v>
      </c>
      <c r="M98" s="7" t="e">
        <f t="shared" si="14"/>
        <v>#DIV/0!</v>
      </c>
      <c r="N98" s="8" t="e">
        <f t="shared" si="15"/>
        <v>#DIV/0!</v>
      </c>
    </row>
  </sheetData>
  <sheetProtection/>
  <printOptions/>
  <pageMargins left="0.79" right="0.79" top="1.05" bottom="1.05" header="0.79" footer="0.79"/>
  <pageSetup horizontalDpi="300" verticalDpi="300" orientation="portrait" paperSize="9"/>
  <headerFooter scaleWithDoc="0" alignWithMargins="0">
    <oddHeader>&amp;C&amp;"Times New Roman,Standaard"&amp;12&amp;A</oddHeader>
    <oddFooter>&amp;C&amp;"Times New Roman,Standaard"&amp;12Pagina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W98"/>
  <sheetViews>
    <sheetView zoomScale="80" zoomScaleNormal="80" workbookViewId="0" topLeftCell="A55">
      <selection activeCell="C89" sqref="C89"/>
    </sheetView>
  </sheetViews>
  <sheetFormatPr defaultColWidth="12.28125" defaultRowHeight="12.75" customHeight="1" outlineLevelRow="1"/>
  <cols>
    <col min="1" max="1" width="8.7109375" style="1" bestFit="1" customWidth="1"/>
    <col min="2" max="2" width="8.140625" style="2" bestFit="1" customWidth="1"/>
    <col min="3" max="3" width="8.28125" style="2" bestFit="1" customWidth="1"/>
    <col min="4" max="4" width="11.57421875" style="0" bestFit="1" customWidth="1"/>
    <col min="5" max="5" width="11.57421875" style="3" bestFit="1" customWidth="1"/>
    <col min="6" max="6" width="11.57421875" style="0" bestFit="1" customWidth="1"/>
    <col min="7" max="7" width="11.57421875" style="23" bestFit="1" customWidth="1"/>
    <col min="8" max="8" width="11.57421875" style="13" bestFit="1" customWidth="1"/>
    <col min="9" max="9" width="11.57421875" style="6" bestFit="1" customWidth="1"/>
    <col min="10" max="12" width="11.57421875" style="12" bestFit="1" customWidth="1"/>
    <col min="13" max="13" width="11.57421875" style="7" bestFit="1" customWidth="1"/>
    <col min="14" max="14" width="11.57421875" style="8" bestFit="1" customWidth="1"/>
    <col min="15" max="16384" width="11.57421875" style="0" bestFit="1" customWidth="1"/>
  </cols>
  <sheetData>
    <row r="1" spans="2:23" ht="12.75" outlineLevel="1">
      <c r="B1" s="2" t="s">
        <v>708</v>
      </c>
      <c r="C1" s="2" t="s">
        <v>0</v>
      </c>
      <c r="G1" s="23" t="str">
        <f>B1</f>
        <v>GBLB</v>
      </c>
      <c r="Q1">
        <v>2017</v>
      </c>
      <c r="R1">
        <v>2016</v>
      </c>
      <c r="S1">
        <v>2015</v>
      </c>
      <c r="T1">
        <v>2014</v>
      </c>
      <c r="U1">
        <v>2013</v>
      </c>
      <c r="V1">
        <v>2012</v>
      </c>
      <c r="W1">
        <v>2011</v>
      </c>
    </row>
    <row r="2" spans="1:23" ht="12.75" outlineLevel="1">
      <c r="A2" s="1" t="s">
        <v>1</v>
      </c>
      <c r="B2" s="2" t="s">
        <v>5</v>
      </c>
      <c r="C2" s="2" t="s">
        <v>5</v>
      </c>
      <c r="E2" s="3" t="s">
        <v>6</v>
      </c>
      <c r="G2" s="23" t="s">
        <v>1</v>
      </c>
      <c r="H2" s="13" t="s">
        <v>7</v>
      </c>
      <c r="J2" s="12" t="s">
        <v>8</v>
      </c>
      <c r="K2" s="12" t="s">
        <v>9</v>
      </c>
      <c r="L2" s="12" t="s">
        <v>10</v>
      </c>
      <c r="N2" s="8" t="s">
        <v>11</v>
      </c>
      <c r="P2" s="18" t="s">
        <v>73</v>
      </c>
      <c r="Q2" s="18">
        <v>161.36</v>
      </c>
      <c r="R2" s="21">
        <v>161.36</v>
      </c>
      <c r="S2" s="21">
        <v>161.36</v>
      </c>
      <c r="T2" s="21">
        <v>161.36</v>
      </c>
      <c r="U2" s="21">
        <v>161.36</v>
      </c>
      <c r="V2" s="21">
        <v>157.43200000000002</v>
      </c>
      <c r="W2">
        <v>157.43200000000002</v>
      </c>
    </row>
    <row r="3" spans="1:23" ht="12.75" outlineLevel="1">
      <c r="A3" s="1">
        <v>201201</v>
      </c>
      <c r="B3" s="9">
        <v>51.58</v>
      </c>
      <c r="C3" s="2">
        <v>2206.8</v>
      </c>
      <c r="G3" s="23">
        <f aca="true" t="shared" si="0" ref="G3:G66">A3</f>
        <v>201201</v>
      </c>
      <c r="H3" s="13">
        <f aca="true" t="shared" si="1" ref="H3:H66">$B3</f>
        <v>51.58</v>
      </c>
      <c r="L3" s="16"/>
      <c r="P3" s="18" t="s">
        <v>78</v>
      </c>
      <c r="Q3" s="18" t="s">
        <v>709</v>
      </c>
      <c r="R3" s="21" t="s">
        <v>710</v>
      </c>
      <c r="S3" s="21" t="s">
        <v>711</v>
      </c>
      <c r="T3" s="21" t="s">
        <v>712</v>
      </c>
      <c r="U3" s="21" t="s">
        <v>606</v>
      </c>
      <c r="V3" s="21" t="s">
        <v>288</v>
      </c>
      <c r="W3" t="s">
        <v>288</v>
      </c>
    </row>
    <row r="4" spans="1:23" ht="12.75" outlineLevel="1">
      <c r="A4" s="1">
        <v>201202</v>
      </c>
      <c r="B4" s="9">
        <v>52.49</v>
      </c>
      <c r="C4" s="2">
        <v>2275.86</v>
      </c>
      <c r="E4" s="3">
        <f aca="true" t="shared" si="2" ref="E4:E67">100*($B4-$B3)/$B4</f>
        <v>1.733663554962857</v>
      </c>
      <c r="G4" s="23">
        <f t="shared" si="0"/>
        <v>201202</v>
      </c>
      <c r="H4" s="13">
        <f t="shared" si="1"/>
        <v>52.49</v>
      </c>
      <c r="L4" s="16"/>
      <c r="P4" s="18" t="s">
        <v>86</v>
      </c>
      <c r="Q4" s="18" t="s">
        <v>713</v>
      </c>
      <c r="R4" s="21" t="s">
        <v>714</v>
      </c>
      <c r="S4" s="21" t="s">
        <v>389</v>
      </c>
      <c r="T4" s="21" t="s">
        <v>715</v>
      </c>
      <c r="U4" s="21" t="s">
        <v>346</v>
      </c>
      <c r="V4" s="21" t="s">
        <v>716</v>
      </c>
      <c r="W4" t="s">
        <v>716</v>
      </c>
    </row>
    <row r="5" spans="1:23" ht="12.75" outlineLevel="1">
      <c r="A5" s="1">
        <v>201203</v>
      </c>
      <c r="B5" s="9">
        <v>54.04</v>
      </c>
      <c r="C5" s="2">
        <v>2324.05</v>
      </c>
      <c r="E5" s="3">
        <f t="shared" si="2"/>
        <v>2.8682457438934073</v>
      </c>
      <c r="G5" s="23">
        <f t="shared" si="0"/>
        <v>201203</v>
      </c>
      <c r="H5" s="13">
        <f t="shared" si="1"/>
        <v>54.04</v>
      </c>
      <c r="L5" s="16"/>
      <c r="P5" s="18" t="s">
        <v>93</v>
      </c>
      <c r="Q5" s="18" t="s">
        <v>717</v>
      </c>
      <c r="R5" s="21" t="s">
        <v>718</v>
      </c>
      <c r="S5" s="21" t="s">
        <v>85</v>
      </c>
      <c r="T5" s="21" t="s">
        <v>719</v>
      </c>
      <c r="U5" s="21" t="s">
        <v>591</v>
      </c>
      <c r="V5" s="21" t="s">
        <v>185</v>
      </c>
      <c r="W5" t="s">
        <v>185</v>
      </c>
    </row>
    <row r="6" spans="1:23" ht="12.75" outlineLevel="1">
      <c r="A6" s="1">
        <v>201204</v>
      </c>
      <c r="B6" s="9">
        <v>50.690000000000005</v>
      </c>
      <c r="C6" s="2">
        <v>2208.44</v>
      </c>
      <c r="E6" s="3">
        <f t="shared" si="2"/>
        <v>-6.608798579601488</v>
      </c>
      <c r="G6" s="23">
        <f t="shared" si="0"/>
        <v>201204</v>
      </c>
      <c r="H6" s="13">
        <f t="shared" si="1"/>
        <v>50.690000000000005</v>
      </c>
      <c r="L6" s="16"/>
      <c r="P6" s="18" t="s">
        <v>101</v>
      </c>
      <c r="Q6" s="18" t="s">
        <v>720</v>
      </c>
      <c r="R6" s="21" t="s">
        <v>721</v>
      </c>
      <c r="S6" s="21" t="s">
        <v>722</v>
      </c>
      <c r="T6" s="21" t="s">
        <v>723</v>
      </c>
      <c r="U6" s="21" t="s">
        <v>724</v>
      </c>
      <c r="V6" s="21" t="s">
        <v>206</v>
      </c>
      <c r="W6" s="22" t="s">
        <v>206</v>
      </c>
    </row>
    <row r="7" spans="1:23" ht="12.75" outlineLevel="1">
      <c r="A7" s="1">
        <v>201205</v>
      </c>
      <c r="B7" s="9">
        <v>48.93</v>
      </c>
      <c r="C7" s="2">
        <v>2093.56</v>
      </c>
      <c r="E7" s="3">
        <f t="shared" si="2"/>
        <v>-3.5969752707950238</v>
      </c>
      <c r="G7" s="23">
        <f t="shared" si="0"/>
        <v>201205</v>
      </c>
      <c r="H7" s="13">
        <f t="shared" si="1"/>
        <v>48.93</v>
      </c>
      <c r="L7" s="16"/>
      <c r="P7" s="18" t="s">
        <v>109</v>
      </c>
      <c r="Q7" s="18" t="s">
        <v>725</v>
      </c>
      <c r="R7" s="21" t="s">
        <v>726</v>
      </c>
      <c r="S7" s="21" t="s">
        <v>727</v>
      </c>
      <c r="T7" s="21" t="s">
        <v>728</v>
      </c>
      <c r="U7" s="21" t="s">
        <v>729</v>
      </c>
      <c r="V7" s="21" t="s">
        <v>206</v>
      </c>
      <c r="W7" s="22" t="s">
        <v>206</v>
      </c>
    </row>
    <row r="8" spans="1:23" ht="12.75" outlineLevel="1">
      <c r="A8" s="1">
        <v>201206</v>
      </c>
      <c r="B8" s="9">
        <v>51.74</v>
      </c>
      <c r="C8" s="2">
        <v>2227.63</v>
      </c>
      <c r="E8" s="3">
        <f t="shared" si="2"/>
        <v>5.43100115964438</v>
      </c>
      <c r="G8" s="23">
        <f t="shared" si="0"/>
        <v>201206</v>
      </c>
      <c r="H8" s="13">
        <f t="shared" si="1"/>
        <v>51.74</v>
      </c>
      <c r="L8" s="16"/>
      <c r="P8" s="18" t="s">
        <v>125</v>
      </c>
      <c r="Q8" s="18" t="s">
        <v>689</v>
      </c>
      <c r="R8" s="21" t="s">
        <v>730</v>
      </c>
      <c r="S8" s="21" t="s">
        <v>731</v>
      </c>
      <c r="T8" s="21" t="s">
        <v>732</v>
      </c>
      <c r="U8" s="21" t="s">
        <v>733</v>
      </c>
      <c r="V8" s="21" t="s">
        <v>734</v>
      </c>
      <c r="W8" t="s">
        <v>734</v>
      </c>
    </row>
    <row r="9" spans="1:23" ht="12.75" outlineLevel="1">
      <c r="A9" s="1">
        <v>201207</v>
      </c>
      <c r="B9" s="9">
        <v>51.5</v>
      </c>
      <c r="C9" s="2">
        <v>2274.84</v>
      </c>
      <c r="E9" s="3">
        <f t="shared" si="2"/>
        <v>-0.466019417475732</v>
      </c>
      <c r="G9" s="23">
        <f t="shared" si="0"/>
        <v>201207</v>
      </c>
      <c r="H9" s="13">
        <f t="shared" si="1"/>
        <v>51.5</v>
      </c>
      <c r="L9" s="16"/>
      <c r="P9" s="18" t="s">
        <v>133</v>
      </c>
      <c r="Q9" s="18" t="s">
        <v>420</v>
      </c>
      <c r="R9" s="21" t="s">
        <v>268</v>
      </c>
      <c r="S9" s="21" t="s">
        <v>735</v>
      </c>
      <c r="T9" s="21" t="s">
        <v>386</v>
      </c>
      <c r="U9" s="21" t="s">
        <v>271</v>
      </c>
      <c r="V9" s="21" t="s">
        <v>206</v>
      </c>
      <c r="W9" s="22" t="s">
        <v>206</v>
      </c>
    </row>
    <row r="10" spans="1:23" ht="12.75" outlineLevel="1">
      <c r="A10" s="1">
        <v>201208</v>
      </c>
      <c r="B10" s="9">
        <v>53.09</v>
      </c>
      <c r="C10" s="2">
        <v>2345.69</v>
      </c>
      <c r="E10" s="3">
        <f t="shared" si="2"/>
        <v>2.9949142964776856</v>
      </c>
      <c r="G10" s="23">
        <f t="shared" si="0"/>
        <v>201208</v>
      </c>
      <c r="H10" s="13">
        <f t="shared" si="1"/>
        <v>53.09</v>
      </c>
      <c r="L10" s="16"/>
      <c r="P10" s="18" t="s">
        <v>141</v>
      </c>
      <c r="Q10" s="18" t="s">
        <v>736</v>
      </c>
      <c r="R10" s="21" t="s">
        <v>737</v>
      </c>
      <c r="S10" s="21" t="s">
        <v>738</v>
      </c>
      <c r="T10" s="21" t="s">
        <v>739</v>
      </c>
      <c r="U10" s="21" t="s">
        <v>740</v>
      </c>
      <c r="V10" s="21" t="s">
        <v>741</v>
      </c>
      <c r="W10" t="s">
        <v>741</v>
      </c>
    </row>
    <row r="11" spans="1:12" ht="12.75" outlineLevel="1">
      <c r="A11" s="1">
        <v>201209</v>
      </c>
      <c r="B11" s="9">
        <v>55.849999999999994</v>
      </c>
      <c r="C11" s="2">
        <v>2373.3300000000004</v>
      </c>
      <c r="E11" s="3">
        <f t="shared" si="2"/>
        <v>4.941808415398373</v>
      </c>
      <c r="G11" s="23">
        <f t="shared" si="0"/>
        <v>201209</v>
      </c>
      <c r="H11" s="13">
        <f t="shared" si="1"/>
        <v>55.849999999999994</v>
      </c>
      <c r="L11" s="16"/>
    </row>
    <row r="12" spans="1:12" ht="12.75" outlineLevel="1">
      <c r="A12" s="1">
        <v>201210</v>
      </c>
      <c r="B12" s="9">
        <v>55.09</v>
      </c>
      <c r="C12" s="2">
        <v>2369.21</v>
      </c>
      <c r="E12" s="3">
        <f t="shared" si="2"/>
        <v>-1.3795607188237264</v>
      </c>
      <c r="G12" s="23">
        <f t="shared" si="0"/>
        <v>201210</v>
      </c>
      <c r="H12" s="13">
        <f t="shared" si="1"/>
        <v>55.09</v>
      </c>
      <c r="L12" s="16"/>
    </row>
    <row r="13" spans="1:12" ht="12.75" outlineLevel="1">
      <c r="A13" s="1">
        <v>201211</v>
      </c>
      <c r="B13" s="9">
        <v>57.86</v>
      </c>
      <c r="C13" s="2">
        <v>2436.9500000000003</v>
      </c>
      <c r="E13" s="3">
        <f t="shared" si="2"/>
        <v>4.7874179052886205</v>
      </c>
      <c r="G13" s="23">
        <f t="shared" si="0"/>
        <v>201211</v>
      </c>
      <c r="H13" s="13">
        <f t="shared" si="1"/>
        <v>57.86</v>
      </c>
      <c r="L13" s="16"/>
    </row>
    <row r="14" spans="1:12" ht="12.75" outlineLevel="1">
      <c r="A14" s="1">
        <v>201212</v>
      </c>
      <c r="B14" s="9">
        <v>58.16</v>
      </c>
      <c r="C14" s="2">
        <v>2475.8100000000004</v>
      </c>
      <c r="E14" s="3">
        <f t="shared" si="2"/>
        <v>0.5158184319119621</v>
      </c>
      <c r="G14" s="23">
        <f t="shared" si="0"/>
        <v>201212</v>
      </c>
      <c r="H14" s="13">
        <f t="shared" si="1"/>
        <v>58.16</v>
      </c>
      <c r="L14" s="16"/>
    </row>
    <row r="15" spans="1:14" ht="12.75" outlineLevel="1">
      <c r="A15" s="1">
        <v>201301</v>
      </c>
      <c r="B15" s="9">
        <v>59.48</v>
      </c>
      <c r="C15" s="2">
        <v>2520.3500000000004</v>
      </c>
      <c r="E15" s="3">
        <f t="shared" si="2"/>
        <v>2.2192333557498323</v>
      </c>
      <c r="G15" s="23">
        <f t="shared" si="0"/>
        <v>201301</v>
      </c>
      <c r="H15" s="13">
        <f t="shared" si="1"/>
        <v>59.48</v>
      </c>
      <c r="J15" s="12">
        <f aca="true" t="shared" si="3" ref="J15:J78">100-100*($B15-$B3)/$B15</f>
        <v>86.7182246133154</v>
      </c>
      <c r="K15" s="12">
        <f aca="true" t="shared" si="4" ref="K15:K78">100*AVERAGE($B4:$B15)/$B15</f>
        <v>90.91571396547862</v>
      </c>
      <c r="L15" s="16">
        <f aca="true" t="shared" si="5" ref="L15:L78">100*(AVERAGE($C4:$C15)/$C15)/(AVERAGE($B4:$B15)/$B15)</f>
        <v>101.56014781098364</v>
      </c>
      <c r="M15" s="7" t="str">
        <f aca="true" t="shared" si="6" ref="M15:M78">IF(AND(AVERAGE($B7:$B15)/$B15&lt;1,(AVERAGE($C7:$C15)/$C15/(AVERAGE($B7:$B15)/$B15))&gt;1),"*","")</f>
        <v>*</v>
      </c>
      <c r="N15" s="8">
        <f aca="true" t="shared" si="7" ref="N15:N78">100*AVERAGE($E4:$E15)/STDEVA($E4:$E15)</f>
        <v>30.753610646170113</v>
      </c>
    </row>
    <row r="16" spans="1:14" ht="12.75" outlineLevel="1">
      <c r="A16" s="1">
        <v>201302</v>
      </c>
      <c r="B16" s="9">
        <v>59.18</v>
      </c>
      <c r="C16" s="2">
        <v>2569.17</v>
      </c>
      <c r="E16" s="3">
        <f t="shared" si="2"/>
        <v>-0.5069280162216917</v>
      </c>
      <c r="G16" s="23">
        <f t="shared" si="0"/>
        <v>201302</v>
      </c>
      <c r="H16" s="13">
        <f t="shared" si="1"/>
        <v>59.18</v>
      </c>
      <c r="J16" s="12">
        <f t="shared" si="3"/>
        <v>88.69550523825617</v>
      </c>
      <c r="K16" s="12">
        <f t="shared" si="4"/>
        <v>92.31863242086291</v>
      </c>
      <c r="L16" s="16">
        <f t="shared" si="5"/>
        <v>99.14678377882669</v>
      </c>
      <c r="M16" s="7">
        <f t="shared" si="6"/>
      </c>
      <c r="N16" s="8">
        <f t="shared" si="7"/>
        <v>25.465814184737756</v>
      </c>
    </row>
    <row r="17" spans="1:14" ht="12.75" outlineLevel="1">
      <c r="A17" s="1">
        <v>201303</v>
      </c>
      <c r="B17" s="9">
        <v>57.690000000000005</v>
      </c>
      <c r="C17" s="2">
        <v>2592.19</v>
      </c>
      <c r="E17" s="3">
        <f t="shared" si="2"/>
        <v>-2.582769977465756</v>
      </c>
      <c r="G17" s="23">
        <f t="shared" si="0"/>
        <v>201303</v>
      </c>
      <c r="H17" s="13">
        <f t="shared" si="1"/>
        <v>57.690000000000005</v>
      </c>
      <c r="J17" s="12">
        <f t="shared" si="3"/>
        <v>93.67308025654359</v>
      </c>
      <c r="K17" s="12">
        <f t="shared" si="4"/>
        <v>95.23025365459061</v>
      </c>
      <c r="L17" s="16">
        <f t="shared" si="5"/>
        <v>96.16704895974576</v>
      </c>
      <c r="M17" s="7">
        <f t="shared" si="6"/>
      </c>
      <c r="N17" s="8">
        <f t="shared" si="7"/>
        <v>12.808294993390085</v>
      </c>
    </row>
    <row r="18" spans="1:14" ht="12.75" outlineLevel="1">
      <c r="A18" s="1">
        <v>201304</v>
      </c>
      <c r="B18" s="9">
        <v>58.8</v>
      </c>
      <c r="C18" s="2">
        <v>2643.42</v>
      </c>
      <c r="E18" s="3">
        <f t="shared" si="2"/>
        <v>1.8877551020408034</v>
      </c>
      <c r="G18" s="23">
        <f t="shared" si="0"/>
        <v>201304</v>
      </c>
      <c r="H18" s="13">
        <f t="shared" si="1"/>
        <v>58.8</v>
      </c>
      <c r="J18" s="12">
        <f t="shared" si="3"/>
        <v>86.20748299319729</v>
      </c>
      <c r="K18" s="12">
        <f t="shared" si="4"/>
        <v>94.58191609977325</v>
      </c>
      <c r="L18" s="16">
        <f t="shared" si="5"/>
        <v>96.39955933150988</v>
      </c>
      <c r="M18" s="7">
        <f t="shared" si="6"/>
      </c>
      <c r="N18" s="8">
        <f t="shared" si="7"/>
        <v>39.444990183224014</v>
      </c>
    </row>
    <row r="19" spans="1:14" ht="12.75" outlineLevel="1">
      <c r="A19" s="1">
        <v>201305</v>
      </c>
      <c r="B19" s="9">
        <v>61.04</v>
      </c>
      <c r="C19" s="2">
        <v>2649.36</v>
      </c>
      <c r="E19" s="3">
        <f t="shared" si="2"/>
        <v>3.669724770642205</v>
      </c>
      <c r="G19" s="23">
        <f t="shared" si="0"/>
        <v>201305</v>
      </c>
      <c r="H19" s="13">
        <f t="shared" si="1"/>
        <v>61.04</v>
      </c>
      <c r="J19" s="12">
        <f t="shared" si="3"/>
        <v>80.16055045871559</v>
      </c>
      <c r="K19" s="12">
        <f t="shared" si="4"/>
        <v>92.76430755788553</v>
      </c>
      <c r="L19" s="16">
        <f t="shared" si="5"/>
        <v>99.9526124376485</v>
      </c>
      <c r="M19" s="7">
        <f t="shared" si="6"/>
      </c>
      <c r="N19" s="8">
        <f t="shared" si="7"/>
        <v>67.10271429033233</v>
      </c>
    </row>
    <row r="20" spans="1:14" ht="12.75" outlineLevel="1">
      <c r="A20" s="1">
        <v>201306</v>
      </c>
      <c r="B20" s="9">
        <v>57.809999999999995</v>
      </c>
      <c r="C20" s="2">
        <v>2526.11</v>
      </c>
      <c r="E20" s="3">
        <f t="shared" si="2"/>
        <v>-5.587268638643841</v>
      </c>
      <c r="G20" s="23">
        <f t="shared" si="0"/>
        <v>201306</v>
      </c>
      <c r="H20" s="13">
        <f t="shared" si="1"/>
        <v>57.809999999999995</v>
      </c>
      <c r="J20" s="12">
        <f t="shared" si="3"/>
        <v>89.50008649022661</v>
      </c>
      <c r="K20" s="12">
        <f t="shared" si="4"/>
        <v>98.8222914144035</v>
      </c>
      <c r="L20" s="16">
        <f t="shared" si="5"/>
        <v>99.39950086249976</v>
      </c>
      <c r="M20" s="7">
        <f t="shared" si="6"/>
      </c>
      <c r="N20" s="8">
        <f t="shared" si="7"/>
        <v>27.702301390047104</v>
      </c>
    </row>
    <row r="21" spans="1:14" ht="12.75" outlineLevel="1">
      <c r="A21" s="1">
        <v>201307</v>
      </c>
      <c r="B21" s="9">
        <v>61.17</v>
      </c>
      <c r="C21" s="2">
        <v>2662.68</v>
      </c>
      <c r="E21" s="3">
        <f t="shared" si="2"/>
        <v>5.492888670917127</v>
      </c>
      <c r="G21" s="23">
        <f t="shared" si="0"/>
        <v>201307</v>
      </c>
      <c r="H21" s="13">
        <f t="shared" si="1"/>
        <v>61.17</v>
      </c>
      <c r="J21" s="12">
        <f t="shared" si="3"/>
        <v>84.19159718816412</v>
      </c>
      <c r="K21" s="12">
        <f t="shared" si="4"/>
        <v>94.71145986594733</v>
      </c>
      <c r="L21" s="16">
        <f t="shared" si="5"/>
        <v>99.6758772158025</v>
      </c>
      <c r="M21" s="7">
        <f t="shared" si="6"/>
      </c>
      <c r="N21" s="8">
        <f t="shared" si="7"/>
        <v>40.48016991099929</v>
      </c>
    </row>
    <row r="22" spans="1:14" ht="12.75" outlineLevel="1">
      <c r="A22" s="1">
        <v>201308</v>
      </c>
      <c r="B22" s="9">
        <v>60.3</v>
      </c>
      <c r="C22" s="2">
        <v>2673.42</v>
      </c>
      <c r="E22" s="3">
        <f t="shared" si="2"/>
        <v>-1.442786069651749</v>
      </c>
      <c r="G22" s="23">
        <f t="shared" si="0"/>
        <v>201308</v>
      </c>
      <c r="H22" s="13">
        <f t="shared" si="1"/>
        <v>60.3</v>
      </c>
      <c r="J22" s="12">
        <f t="shared" si="3"/>
        <v>88.0431177446103</v>
      </c>
      <c r="K22" s="12">
        <f t="shared" si="4"/>
        <v>97.07435046987284</v>
      </c>
      <c r="L22" s="16">
        <f t="shared" si="5"/>
        <v>97.91133655198401</v>
      </c>
      <c r="M22" s="7">
        <f t="shared" si="6"/>
      </c>
      <c r="N22" s="8">
        <f t="shared" si="7"/>
        <v>29.14454949816921</v>
      </c>
    </row>
    <row r="23" spans="1:14" ht="12.75" outlineLevel="1">
      <c r="A23" s="1">
        <v>201309</v>
      </c>
      <c r="B23" s="9">
        <v>62.87</v>
      </c>
      <c r="C23" s="2">
        <v>2802.27</v>
      </c>
      <c r="E23" s="3">
        <f t="shared" si="2"/>
        <v>4.087800222681724</v>
      </c>
      <c r="G23" s="23">
        <f t="shared" si="0"/>
        <v>201309</v>
      </c>
      <c r="H23" s="13">
        <f t="shared" si="1"/>
        <v>62.87</v>
      </c>
      <c r="J23" s="12">
        <f t="shared" si="3"/>
        <v>88.83410211547637</v>
      </c>
      <c r="K23" s="12">
        <f t="shared" si="4"/>
        <v>94.03663644557552</v>
      </c>
      <c r="L23" s="16">
        <f t="shared" si="5"/>
        <v>97.78322978108002</v>
      </c>
      <c r="M23" s="7">
        <f t="shared" si="6"/>
      </c>
      <c r="N23" s="8">
        <f t="shared" si="7"/>
        <v>27.72810694926426</v>
      </c>
    </row>
    <row r="24" spans="1:14" ht="12.75" outlineLevel="1">
      <c r="A24" s="1">
        <v>201310</v>
      </c>
      <c r="B24" s="2">
        <v>65.77</v>
      </c>
      <c r="C24" s="2">
        <v>2904.3500000000004</v>
      </c>
      <c r="E24" s="3">
        <f t="shared" si="2"/>
        <v>4.409305154325679</v>
      </c>
      <c r="G24" s="23">
        <f t="shared" si="0"/>
        <v>201310</v>
      </c>
      <c r="H24" s="13">
        <f t="shared" si="1"/>
        <v>65.77</v>
      </c>
      <c r="J24" s="12">
        <f t="shared" si="3"/>
        <v>83.76159343165578</v>
      </c>
      <c r="K24" s="12">
        <f t="shared" si="4"/>
        <v>91.24347473518829</v>
      </c>
      <c r="L24" s="16">
        <f t="shared" si="5"/>
        <v>98.9173760295671</v>
      </c>
      <c r="M24" s="7">
        <f t="shared" si="6"/>
      </c>
      <c r="N24" s="8">
        <f t="shared" si="7"/>
        <v>41.448652106942035</v>
      </c>
    </row>
    <row r="25" spans="1:14" ht="12.75" outlineLevel="1">
      <c r="A25" s="1">
        <v>201311</v>
      </c>
      <c r="B25" s="2">
        <v>65.06</v>
      </c>
      <c r="C25" s="2">
        <v>2870.8900000000003</v>
      </c>
      <c r="E25" s="3">
        <f t="shared" si="2"/>
        <v>-1.0913003381493909</v>
      </c>
      <c r="G25" s="23">
        <f t="shared" si="0"/>
        <v>201311</v>
      </c>
      <c r="H25" s="13">
        <f t="shared" si="1"/>
        <v>65.06</v>
      </c>
      <c r="J25" s="12">
        <f t="shared" si="3"/>
        <v>88.9332923455272</v>
      </c>
      <c r="K25" s="12">
        <f t="shared" si="4"/>
        <v>93.16144072138536</v>
      </c>
      <c r="L25" s="16">
        <f t="shared" si="5"/>
        <v>99.36210804750904</v>
      </c>
      <c r="M25" s="7" t="str">
        <f t="shared" si="6"/>
        <v>*</v>
      </c>
      <c r="N25" s="8">
        <f t="shared" si="7"/>
        <v>27.963108900795316</v>
      </c>
    </row>
    <row r="26" spans="1:14" ht="12.75" outlineLevel="1">
      <c r="A26" s="1">
        <v>201312</v>
      </c>
      <c r="B26" s="2">
        <v>66.73</v>
      </c>
      <c r="C26" s="2">
        <v>2923.82</v>
      </c>
      <c r="E26" s="3">
        <f t="shared" si="2"/>
        <v>2.5026225086168163</v>
      </c>
      <c r="G26" s="23">
        <f t="shared" si="0"/>
        <v>201312</v>
      </c>
      <c r="H26" s="13">
        <f t="shared" si="1"/>
        <v>66.73</v>
      </c>
      <c r="J26" s="12">
        <f t="shared" si="3"/>
        <v>87.15720065937359</v>
      </c>
      <c r="K26" s="12">
        <f t="shared" si="4"/>
        <v>91.90019481492583</v>
      </c>
      <c r="L26" s="16">
        <f t="shared" si="5"/>
        <v>100.29175914255936</v>
      </c>
      <c r="M26" s="7" t="str">
        <f t="shared" si="6"/>
        <v>*</v>
      </c>
      <c r="N26" s="8">
        <f t="shared" si="7"/>
        <v>32.70887936137791</v>
      </c>
    </row>
    <row r="27" spans="1:14" ht="12.75" outlineLevel="1">
      <c r="A27" s="1">
        <v>201401</v>
      </c>
      <c r="B27" s="2">
        <v>67.02</v>
      </c>
      <c r="C27" s="2">
        <v>2891.25</v>
      </c>
      <c r="E27" s="3">
        <f t="shared" si="2"/>
        <v>0.43270665472991954</v>
      </c>
      <c r="G27" s="23">
        <f t="shared" si="0"/>
        <v>201401</v>
      </c>
      <c r="H27" s="13">
        <f t="shared" si="1"/>
        <v>67.02</v>
      </c>
      <c r="J27" s="12">
        <f t="shared" si="3"/>
        <v>88.74962697702179</v>
      </c>
      <c r="K27" s="12">
        <f t="shared" si="4"/>
        <v>92.44006764150006</v>
      </c>
      <c r="L27" s="16">
        <f t="shared" si="5"/>
        <v>101.98567882914811</v>
      </c>
      <c r="M27" s="7" t="str">
        <f t="shared" si="6"/>
        <v>*</v>
      </c>
      <c r="N27" s="8">
        <f t="shared" si="7"/>
        <v>28.36416439910405</v>
      </c>
    </row>
    <row r="28" spans="1:14" ht="12.75" outlineLevel="1">
      <c r="A28" s="1">
        <v>201402</v>
      </c>
      <c r="B28" s="2">
        <v>71.27</v>
      </c>
      <c r="C28" s="2">
        <v>3096.9100000000003</v>
      </c>
      <c r="E28" s="3">
        <f t="shared" si="2"/>
        <v>5.9632383892240775</v>
      </c>
      <c r="G28" s="23">
        <f t="shared" si="0"/>
        <v>201402</v>
      </c>
      <c r="H28" s="13">
        <f t="shared" si="1"/>
        <v>71.27</v>
      </c>
      <c r="J28" s="12">
        <f t="shared" si="3"/>
        <v>83.03634067630139</v>
      </c>
      <c r="K28" s="12">
        <f t="shared" si="4"/>
        <v>88.3412843178523</v>
      </c>
      <c r="L28" s="16">
        <f t="shared" si="5"/>
        <v>101.23809532642562</v>
      </c>
      <c r="M28" s="7" t="str">
        <f t="shared" si="6"/>
        <v>*</v>
      </c>
      <c r="N28" s="8">
        <f t="shared" si="7"/>
        <v>41.39951770271901</v>
      </c>
    </row>
    <row r="29" spans="1:14" ht="12.75" outlineLevel="1">
      <c r="A29" s="1">
        <v>201403</v>
      </c>
      <c r="B29" s="2">
        <v>72.48</v>
      </c>
      <c r="C29" s="2">
        <v>3129.94</v>
      </c>
      <c r="E29" s="3">
        <f t="shared" si="2"/>
        <v>1.6694260485651322</v>
      </c>
      <c r="G29" s="23">
        <f t="shared" si="0"/>
        <v>201403</v>
      </c>
      <c r="H29" s="13">
        <f t="shared" si="1"/>
        <v>72.48</v>
      </c>
      <c r="J29" s="12">
        <f t="shared" si="3"/>
        <v>79.59437086092716</v>
      </c>
      <c r="K29" s="12">
        <f t="shared" si="4"/>
        <v>88.56696100073583</v>
      </c>
      <c r="L29" s="16">
        <f t="shared" si="5"/>
        <v>101.53105486891603</v>
      </c>
      <c r="M29" s="7" t="str">
        <f t="shared" si="6"/>
        <v>*</v>
      </c>
      <c r="N29" s="8">
        <f t="shared" si="7"/>
        <v>54.96097553770045</v>
      </c>
    </row>
    <row r="30" spans="1:14" ht="12.75" outlineLevel="1">
      <c r="A30" s="1">
        <v>201404</v>
      </c>
      <c r="B30" s="2">
        <v>72.86999999999999</v>
      </c>
      <c r="C30" s="2">
        <v>3089.8</v>
      </c>
      <c r="E30" s="3">
        <f t="shared" si="2"/>
        <v>0.5351996706463379</v>
      </c>
      <c r="G30" s="23">
        <f t="shared" si="0"/>
        <v>201404</v>
      </c>
      <c r="H30" s="13">
        <f t="shared" si="1"/>
        <v>72.86999999999999</v>
      </c>
      <c r="J30" s="12">
        <f t="shared" si="3"/>
        <v>80.69164265129683</v>
      </c>
      <c r="K30" s="12">
        <f t="shared" si="4"/>
        <v>89.70198069621702</v>
      </c>
      <c r="L30" s="16">
        <f t="shared" si="5"/>
        <v>102.8907920580573</v>
      </c>
      <c r="M30" s="7" t="str">
        <f t="shared" si="6"/>
        <v>*</v>
      </c>
      <c r="N30" s="8">
        <f t="shared" si="7"/>
        <v>51.2618396282621</v>
      </c>
    </row>
    <row r="31" spans="1:14" ht="12.75" outlineLevel="1">
      <c r="A31" s="1">
        <v>201405</v>
      </c>
      <c r="B31" s="2">
        <v>76.38</v>
      </c>
      <c r="C31" s="2">
        <v>3159.1</v>
      </c>
      <c r="E31" s="3">
        <f t="shared" si="2"/>
        <v>4.595443833464264</v>
      </c>
      <c r="G31" s="23">
        <f t="shared" si="0"/>
        <v>201405</v>
      </c>
      <c r="H31" s="13">
        <f t="shared" si="1"/>
        <v>76.38</v>
      </c>
      <c r="J31" s="12">
        <f t="shared" si="3"/>
        <v>79.91620843152658</v>
      </c>
      <c r="K31" s="12">
        <f t="shared" si="4"/>
        <v>87.25342585319018</v>
      </c>
      <c r="L31" s="16">
        <f t="shared" si="5"/>
        <v>104.99882244966929</v>
      </c>
      <c r="M31" s="7" t="str">
        <f t="shared" si="6"/>
        <v>*</v>
      </c>
      <c r="N31" s="8">
        <f t="shared" si="7"/>
        <v>52.63506671608637</v>
      </c>
    </row>
    <row r="32" spans="1:14" ht="12.75" outlineLevel="1">
      <c r="A32" s="1">
        <v>201406</v>
      </c>
      <c r="B32" s="2">
        <v>75.89</v>
      </c>
      <c r="C32" s="2">
        <v>3127.21</v>
      </c>
      <c r="E32" s="3">
        <f t="shared" si="2"/>
        <v>-0.6456713664514361</v>
      </c>
      <c r="G32" s="23">
        <f t="shared" si="0"/>
        <v>201406</v>
      </c>
      <c r="H32" s="13">
        <f t="shared" si="1"/>
        <v>75.89</v>
      </c>
      <c r="J32" s="12">
        <f t="shared" si="3"/>
        <v>76.17604427460797</v>
      </c>
      <c r="K32" s="12">
        <f t="shared" si="4"/>
        <v>89.80212588395486</v>
      </c>
      <c r="L32" s="16">
        <f t="shared" si="5"/>
        <v>104.84286654210328</v>
      </c>
      <c r="M32" s="7" t="str">
        <f t="shared" si="6"/>
        <v>*</v>
      </c>
      <c r="N32" s="8">
        <f t="shared" si="7"/>
        <v>83.14199716864907</v>
      </c>
    </row>
    <row r="33" spans="1:14" ht="12.75" outlineLevel="1">
      <c r="A33" s="1">
        <v>201407</v>
      </c>
      <c r="B33" s="2">
        <v>74.3</v>
      </c>
      <c r="C33" s="2">
        <v>3098.74</v>
      </c>
      <c r="E33" s="3">
        <f t="shared" si="2"/>
        <v>-2.139973082099601</v>
      </c>
      <c r="G33" s="12">
        <f t="shared" si="0"/>
        <v>201407</v>
      </c>
      <c r="H33" s="13">
        <f t="shared" si="1"/>
        <v>74.3</v>
      </c>
      <c r="J33" s="12">
        <f t="shared" si="3"/>
        <v>82.32839838492598</v>
      </c>
      <c r="K33" s="12">
        <f t="shared" si="4"/>
        <v>93.19650067294751</v>
      </c>
      <c r="L33" s="16">
        <f t="shared" si="5"/>
        <v>103.21077142621812</v>
      </c>
      <c r="M33" s="7" t="str">
        <f t="shared" si="6"/>
        <v>*</v>
      </c>
      <c r="N33" s="8">
        <f t="shared" si="7"/>
        <v>57.991923937050494</v>
      </c>
    </row>
    <row r="34" spans="1:14" ht="12.75" outlineLevel="1">
      <c r="A34" s="1">
        <v>201408</v>
      </c>
      <c r="B34" s="2">
        <v>74.82</v>
      </c>
      <c r="C34" s="2">
        <v>3192.72</v>
      </c>
      <c r="E34" s="3">
        <f t="shared" si="2"/>
        <v>0.6950013365410266</v>
      </c>
      <c r="G34" s="12">
        <f t="shared" si="0"/>
        <v>201408</v>
      </c>
      <c r="H34" s="13">
        <f t="shared" si="1"/>
        <v>74.82</v>
      </c>
      <c r="J34" s="12">
        <f t="shared" si="3"/>
        <v>80.5934242181235</v>
      </c>
      <c r="K34" s="12">
        <f t="shared" si="4"/>
        <v>94.16599839615074</v>
      </c>
      <c r="L34" s="16">
        <f t="shared" si="5"/>
        <v>100.58075018616398</v>
      </c>
      <c r="M34" s="7">
        <f t="shared" si="6"/>
      </c>
      <c r="N34" s="8">
        <f t="shared" si="7"/>
        <v>68.33957616229533</v>
      </c>
    </row>
    <row r="35" spans="1:14" ht="12.75" outlineLevel="1">
      <c r="A35" s="1">
        <v>201409</v>
      </c>
      <c r="B35" s="2">
        <v>72.56</v>
      </c>
      <c r="C35" s="2">
        <v>3221.4</v>
      </c>
      <c r="E35" s="3">
        <f t="shared" si="2"/>
        <v>-3.114663726571101</v>
      </c>
      <c r="G35" s="12">
        <f t="shared" si="0"/>
        <v>201409</v>
      </c>
      <c r="H35" s="13">
        <f t="shared" si="1"/>
        <v>72.56</v>
      </c>
      <c r="J35" s="12">
        <f t="shared" si="3"/>
        <v>86.64553472987872</v>
      </c>
      <c r="K35" s="12">
        <f t="shared" si="4"/>
        <v>98.21182469680264</v>
      </c>
      <c r="L35" s="16">
        <f t="shared" si="5"/>
        <v>96.68273291392639</v>
      </c>
      <c r="M35" s="7">
        <f t="shared" si="6"/>
      </c>
      <c r="N35" s="8">
        <f t="shared" si="7"/>
        <v>41.13392269368389</v>
      </c>
    </row>
    <row r="36" spans="1:14" ht="12.75" outlineLevel="1">
      <c r="A36" s="1">
        <v>201410</v>
      </c>
      <c r="B36" s="2">
        <v>71.25</v>
      </c>
      <c r="C36" s="2">
        <v>3157.15</v>
      </c>
      <c r="E36" s="3">
        <f t="shared" si="2"/>
        <v>-1.8385964912280734</v>
      </c>
      <c r="G36" s="12">
        <f t="shared" si="0"/>
        <v>201410</v>
      </c>
      <c r="H36" s="13">
        <f t="shared" si="1"/>
        <v>71.25</v>
      </c>
      <c r="J36" s="12">
        <f t="shared" si="3"/>
        <v>92.30877192982456</v>
      </c>
      <c r="K36" s="12">
        <f t="shared" si="4"/>
        <v>100.65847953216372</v>
      </c>
      <c r="L36" s="16">
        <f t="shared" si="5"/>
        <v>96.91534836062098</v>
      </c>
      <c r="M36" s="7">
        <f t="shared" si="6"/>
      </c>
      <c r="N36" s="8">
        <f t="shared" si="7"/>
        <v>23.20017070936917</v>
      </c>
    </row>
    <row r="37" spans="1:14" ht="12.75" outlineLevel="1">
      <c r="A37" s="1">
        <v>201411</v>
      </c>
      <c r="B37" s="2">
        <v>72.75</v>
      </c>
      <c r="C37" s="2">
        <v>3287.9100000000003</v>
      </c>
      <c r="E37" s="3">
        <f t="shared" si="2"/>
        <v>2.0618556701030926</v>
      </c>
      <c r="G37" s="12">
        <f t="shared" si="0"/>
        <v>201411</v>
      </c>
      <c r="H37" s="13">
        <f t="shared" si="1"/>
        <v>72.75</v>
      </c>
      <c r="J37" s="12">
        <f t="shared" si="3"/>
        <v>89.42955326460482</v>
      </c>
      <c r="K37" s="12">
        <f t="shared" si="4"/>
        <v>99.4639175257732</v>
      </c>
      <c r="L37" s="16">
        <f t="shared" si="5"/>
        <v>95.24134336942855</v>
      </c>
      <c r="M37" s="7">
        <f t="shared" si="6"/>
      </c>
      <c r="N37" s="8">
        <f t="shared" si="7"/>
        <v>33.23085312742539</v>
      </c>
    </row>
    <row r="38" spans="1:14" ht="12.75" outlineLevel="1">
      <c r="A38" s="1">
        <v>201412</v>
      </c>
      <c r="B38" s="2">
        <v>70.75</v>
      </c>
      <c r="C38" s="2">
        <v>3285.26</v>
      </c>
      <c r="E38" s="3">
        <f t="shared" si="2"/>
        <v>-2.8268551236749118</v>
      </c>
      <c r="G38" s="12">
        <f t="shared" si="0"/>
        <v>201412</v>
      </c>
      <c r="H38" s="13">
        <f t="shared" si="1"/>
        <v>70.75</v>
      </c>
      <c r="J38" s="12">
        <f t="shared" si="3"/>
        <v>94.31802120141343</v>
      </c>
      <c r="K38" s="12">
        <f t="shared" si="4"/>
        <v>102.74911660777384</v>
      </c>
      <c r="L38" s="16">
        <f t="shared" si="5"/>
        <v>93.16285120867127</v>
      </c>
      <c r="M38" s="7">
        <f t="shared" si="6"/>
      </c>
      <c r="N38" s="8">
        <f t="shared" si="7"/>
        <v>15.842802115303163</v>
      </c>
    </row>
    <row r="39" spans="1:14" ht="12.75" outlineLevel="1">
      <c r="A39" s="1">
        <v>201501</v>
      </c>
      <c r="B39" s="2">
        <v>73.43</v>
      </c>
      <c r="C39" s="2">
        <v>3530.3100000000004</v>
      </c>
      <c r="E39" s="3">
        <f t="shared" si="2"/>
        <v>3.6497344409641923</v>
      </c>
      <c r="G39" s="12">
        <f t="shared" si="0"/>
        <v>201501</v>
      </c>
      <c r="H39" s="13">
        <f t="shared" si="1"/>
        <v>73.43</v>
      </c>
      <c r="J39" s="12">
        <f t="shared" si="3"/>
        <v>91.27059784829088</v>
      </c>
      <c r="K39" s="12">
        <f t="shared" si="4"/>
        <v>99.72649689046257</v>
      </c>
      <c r="L39" s="16">
        <f t="shared" si="5"/>
        <v>90.83644836286747</v>
      </c>
      <c r="M39" s="7">
        <f t="shared" si="6"/>
      </c>
      <c r="N39" s="8">
        <f t="shared" si="7"/>
        <v>24.058088959783444</v>
      </c>
    </row>
    <row r="40" spans="1:14" ht="12.75" outlineLevel="1">
      <c r="A40" s="1">
        <v>201502</v>
      </c>
      <c r="B40" s="2">
        <v>78.21000000000001</v>
      </c>
      <c r="C40" s="2">
        <v>3714.44</v>
      </c>
      <c r="E40" s="3">
        <f t="shared" si="2"/>
        <v>6.111750415547885</v>
      </c>
      <c r="G40" s="12">
        <f t="shared" si="0"/>
        <v>201502</v>
      </c>
      <c r="H40" s="13">
        <f t="shared" si="1"/>
        <v>78.21000000000001</v>
      </c>
      <c r="J40" s="12">
        <f t="shared" si="3"/>
        <v>91.12645441759365</v>
      </c>
      <c r="K40" s="12">
        <f t="shared" si="4"/>
        <v>94.37092443421557</v>
      </c>
      <c r="L40" s="16">
        <f t="shared" si="5"/>
        <v>92.70107314390474</v>
      </c>
      <c r="M40" s="7">
        <f t="shared" si="6"/>
      </c>
      <c r="N40" s="8">
        <f t="shared" si="7"/>
        <v>24.278021004237182</v>
      </c>
    </row>
    <row r="41" spans="1:14" ht="12.75" outlineLevel="1">
      <c r="A41" s="1">
        <v>201503</v>
      </c>
      <c r="B41" s="2">
        <v>77.14999999999999</v>
      </c>
      <c r="C41" s="2">
        <v>3725.82</v>
      </c>
      <c r="E41" s="3">
        <f t="shared" si="2"/>
        <v>-1.3739468567725426</v>
      </c>
      <c r="G41" s="12">
        <f t="shared" si="0"/>
        <v>201503</v>
      </c>
      <c r="H41" s="13">
        <f t="shared" si="1"/>
        <v>77.14999999999999</v>
      </c>
      <c r="J41" s="12">
        <f t="shared" si="3"/>
        <v>93.94685677252107</v>
      </c>
      <c r="K41" s="12">
        <f t="shared" si="4"/>
        <v>96.17195938647657</v>
      </c>
      <c r="L41" s="16">
        <f t="shared" si="5"/>
        <v>92.0730195041868</v>
      </c>
      <c r="M41" s="7">
        <f t="shared" si="6"/>
      </c>
      <c r="N41" s="8">
        <f t="shared" si="7"/>
        <v>15.620061602037572</v>
      </c>
    </row>
    <row r="42" spans="1:14" ht="12.75" outlineLevel="1">
      <c r="A42" s="1">
        <v>201504</v>
      </c>
      <c r="B42" s="2">
        <v>78.34</v>
      </c>
      <c r="C42" s="2">
        <v>3674.18</v>
      </c>
      <c r="E42" s="3">
        <f t="shared" si="2"/>
        <v>1.5190196579014703</v>
      </c>
      <c r="G42" s="12">
        <f t="shared" si="0"/>
        <v>201504</v>
      </c>
      <c r="H42" s="13">
        <f t="shared" si="1"/>
        <v>78.34</v>
      </c>
      <c r="J42" s="12">
        <f t="shared" si="3"/>
        <v>93.0176155220832</v>
      </c>
      <c r="K42" s="12">
        <f t="shared" si="4"/>
        <v>95.29295379116672</v>
      </c>
      <c r="L42" s="16">
        <f t="shared" si="5"/>
        <v>95.61922202819821</v>
      </c>
      <c r="M42" s="7">
        <f t="shared" si="6"/>
      </c>
      <c r="N42" s="8">
        <f t="shared" si="7"/>
        <v>18.222271332007267</v>
      </c>
    </row>
    <row r="43" spans="1:14" ht="12.75" outlineLevel="1">
      <c r="A43" s="1">
        <v>201505</v>
      </c>
      <c r="B43" s="2">
        <v>75.73</v>
      </c>
      <c r="C43" s="2">
        <v>3708.66</v>
      </c>
      <c r="E43" s="3">
        <f t="shared" si="2"/>
        <v>-3.446454509441436</v>
      </c>
      <c r="G43" s="12">
        <f t="shared" si="0"/>
        <v>201505</v>
      </c>
      <c r="H43" s="13">
        <f t="shared" si="1"/>
        <v>75.73</v>
      </c>
      <c r="J43" s="12">
        <f t="shared" si="3"/>
        <v>100.85831242572296</v>
      </c>
      <c r="K43" s="12">
        <f t="shared" si="4"/>
        <v>98.50565605880541</v>
      </c>
      <c r="L43" s="16">
        <f t="shared" si="5"/>
        <v>92.89425623131851</v>
      </c>
      <c r="M43" s="7">
        <f t="shared" si="6"/>
      </c>
      <c r="N43" s="8">
        <f t="shared" si="7"/>
        <v>-3.777333552960719</v>
      </c>
    </row>
    <row r="44" spans="1:14" ht="12.75" outlineLevel="1">
      <c r="A44" s="1">
        <v>201506</v>
      </c>
      <c r="B44" s="2">
        <v>72.2</v>
      </c>
      <c r="C44" s="2">
        <v>3574.7</v>
      </c>
      <c r="E44" s="3">
        <f t="shared" si="2"/>
        <v>-4.889196675900278</v>
      </c>
      <c r="G44" s="12">
        <f t="shared" si="0"/>
        <v>201506</v>
      </c>
      <c r="H44" s="13">
        <f t="shared" si="1"/>
        <v>72.2</v>
      </c>
      <c r="J44" s="12">
        <f t="shared" si="3"/>
        <v>105.11080332409972</v>
      </c>
      <c r="K44" s="12">
        <f t="shared" si="4"/>
        <v>102.89589104339797</v>
      </c>
      <c r="L44" s="16">
        <f t="shared" si="5"/>
        <v>93.27722042237302</v>
      </c>
      <c r="M44" s="7">
        <f t="shared" si="6"/>
      </c>
      <c r="N44" s="8">
        <f t="shared" si="7"/>
        <v>-14.20278136761745</v>
      </c>
    </row>
    <row r="45" spans="1:14" ht="12.75" outlineLevel="1">
      <c r="A45" s="1">
        <v>201507</v>
      </c>
      <c r="B45" s="2">
        <v>75.16999999999999</v>
      </c>
      <c r="C45" s="2">
        <v>3762.64</v>
      </c>
      <c r="E45" s="3">
        <f t="shared" si="2"/>
        <v>3.951044299587582</v>
      </c>
      <c r="G45" s="12">
        <f t="shared" si="0"/>
        <v>201507</v>
      </c>
      <c r="H45" s="13">
        <f t="shared" si="1"/>
        <v>75.16999999999999</v>
      </c>
      <c r="J45" s="12">
        <f t="shared" si="3"/>
        <v>98.8426233869895</v>
      </c>
      <c r="K45" s="12">
        <f t="shared" si="4"/>
        <v>98.92687685690214</v>
      </c>
      <c r="L45" s="16">
        <f t="shared" si="5"/>
        <v>93.65986620880196</v>
      </c>
      <c r="M45" s="7">
        <f t="shared" si="6"/>
      </c>
      <c r="N45" s="8">
        <f t="shared" si="7"/>
        <v>1.199447323018447</v>
      </c>
    </row>
    <row r="46" spans="1:14" ht="12.75" outlineLevel="1">
      <c r="A46" s="1">
        <v>201508</v>
      </c>
      <c r="B46" s="2">
        <v>69.25</v>
      </c>
      <c r="C46" s="2">
        <v>3463.12</v>
      </c>
      <c r="E46" s="3">
        <f t="shared" si="2"/>
        <v>-8.548736462093844</v>
      </c>
      <c r="G46" s="12">
        <f t="shared" si="0"/>
        <v>201508</v>
      </c>
      <c r="H46" s="13">
        <f t="shared" si="1"/>
        <v>69.25</v>
      </c>
      <c r="J46" s="12">
        <f t="shared" si="3"/>
        <v>108.04332129963898</v>
      </c>
      <c r="K46" s="12">
        <f t="shared" si="4"/>
        <v>106.71359807460891</v>
      </c>
      <c r="L46" s="16">
        <f t="shared" si="5"/>
        <v>94.94480511751644</v>
      </c>
      <c r="M46" s="7">
        <f t="shared" si="6"/>
      </c>
      <c r="N46" s="8">
        <f t="shared" si="7"/>
        <v>-17.164149276233307</v>
      </c>
    </row>
    <row r="47" spans="1:14" ht="12.75" outlineLevel="1">
      <c r="A47" s="1">
        <v>201509</v>
      </c>
      <c r="B47" s="2">
        <v>66.23</v>
      </c>
      <c r="C47" s="2">
        <v>3296.76</v>
      </c>
      <c r="E47" s="3">
        <f t="shared" si="2"/>
        <v>-4.5598671296995255</v>
      </c>
      <c r="G47" s="12">
        <f t="shared" si="0"/>
        <v>201509</v>
      </c>
      <c r="H47" s="13">
        <f t="shared" si="1"/>
        <v>66.23</v>
      </c>
      <c r="J47" s="12">
        <f t="shared" si="3"/>
        <v>109.55760229503245</v>
      </c>
      <c r="K47" s="12">
        <f t="shared" si="4"/>
        <v>110.7831294982133</v>
      </c>
      <c r="L47" s="16">
        <f t="shared" si="5"/>
        <v>96.24410741605536</v>
      </c>
      <c r="M47" s="7">
        <f t="shared" si="6"/>
      </c>
      <c r="N47" s="8">
        <f t="shared" si="7"/>
        <v>-19.570625130337884</v>
      </c>
    </row>
    <row r="48" spans="1:14" ht="12.75" outlineLevel="1">
      <c r="A48" s="1">
        <v>201510</v>
      </c>
      <c r="B48" s="2">
        <v>73.91000000000001</v>
      </c>
      <c r="C48" s="2">
        <v>3600.2</v>
      </c>
      <c r="E48" s="3">
        <f t="shared" si="2"/>
        <v>10.391016100662975</v>
      </c>
      <c r="G48" s="12">
        <f t="shared" si="0"/>
        <v>201510</v>
      </c>
      <c r="H48" s="13">
        <f t="shared" si="1"/>
        <v>73.91000000000001</v>
      </c>
      <c r="J48" s="12">
        <f t="shared" si="3"/>
        <v>96.40102827763495</v>
      </c>
      <c r="K48" s="12">
        <f t="shared" si="4"/>
        <v>99.57155098543271</v>
      </c>
      <c r="L48" s="16">
        <f t="shared" si="5"/>
        <v>99.0857172689106</v>
      </c>
      <c r="M48" s="7">
        <f t="shared" si="6"/>
      </c>
      <c r="N48" s="8">
        <f t="shared" si="7"/>
        <v>3.1508791754460357</v>
      </c>
    </row>
    <row r="49" spans="1:14" ht="12.75" outlineLevel="1">
      <c r="A49" s="1">
        <v>201511</v>
      </c>
      <c r="B49" s="2">
        <v>77.77</v>
      </c>
      <c r="C49" s="2">
        <v>3760.8900000000003</v>
      </c>
      <c r="E49" s="3">
        <f t="shared" si="2"/>
        <v>4.963353478204945</v>
      </c>
      <c r="G49" s="12">
        <f t="shared" si="0"/>
        <v>201511</v>
      </c>
      <c r="H49" s="13">
        <f t="shared" si="1"/>
        <v>77.77</v>
      </c>
      <c r="J49" s="12">
        <f t="shared" si="3"/>
        <v>93.54506879259355</v>
      </c>
      <c r="K49" s="12">
        <f t="shared" si="4"/>
        <v>95.16737388024518</v>
      </c>
      <c r="L49" s="16">
        <f t="shared" si="5"/>
        <v>100.34295254240834</v>
      </c>
      <c r="M49" s="7" t="str">
        <f t="shared" si="6"/>
        <v>*</v>
      </c>
      <c r="N49" s="8">
        <f t="shared" si="7"/>
        <v>7.4201030755018</v>
      </c>
    </row>
    <row r="50" spans="1:14" ht="12.75" outlineLevel="1">
      <c r="A50" s="1">
        <v>201512</v>
      </c>
      <c r="B50" s="2">
        <v>78.9</v>
      </c>
      <c r="C50" s="2">
        <v>3700.3</v>
      </c>
      <c r="E50" s="3">
        <f t="shared" si="2"/>
        <v>1.432192648922699</v>
      </c>
      <c r="G50" s="12">
        <f t="shared" si="0"/>
        <v>201512</v>
      </c>
      <c r="H50" s="13">
        <f t="shared" si="1"/>
        <v>78.9</v>
      </c>
      <c r="J50" s="12">
        <f t="shared" si="3"/>
        <v>89.67046894803548</v>
      </c>
      <c r="K50" s="12">
        <f t="shared" si="4"/>
        <v>94.6651880016899</v>
      </c>
      <c r="L50" s="16">
        <f t="shared" si="5"/>
        <v>103.5143982790289</v>
      </c>
      <c r="M50" s="7" t="str">
        <f t="shared" si="6"/>
        <v>*</v>
      </c>
      <c r="N50" s="8">
        <f t="shared" si="7"/>
        <v>14.045359437394744</v>
      </c>
    </row>
    <row r="51" spans="1:14" ht="12.75" outlineLevel="1">
      <c r="A51" s="1">
        <v>201601</v>
      </c>
      <c r="B51" s="2">
        <v>69.86999999999999</v>
      </c>
      <c r="C51" s="2">
        <v>3486.22</v>
      </c>
      <c r="E51" s="3">
        <f t="shared" si="2"/>
        <v>-12.924001717475337</v>
      </c>
      <c r="G51" s="12">
        <f t="shared" si="0"/>
        <v>201601</v>
      </c>
      <c r="H51" s="13">
        <f t="shared" si="1"/>
        <v>69.86999999999999</v>
      </c>
      <c r="J51" s="12">
        <f t="shared" si="3"/>
        <v>105.09517675683415</v>
      </c>
      <c r="K51" s="12">
        <f t="shared" si="4"/>
        <v>106.47512046181004</v>
      </c>
      <c r="L51" s="16">
        <f t="shared" si="5"/>
        <v>97.58538566308053</v>
      </c>
      <c r="M51" s="7">
        <f t="shared" si="6"/>
      </c>
      <c r="N51" s="8">
        <f t="shared" si="7"/>
        <v>-9.26397728277474</v>
      </c>
    </row>
    <row r="52" spans="1:14" ht="12.75" outlineLevel="1">
      <c r="A52" s="1">
        <v>201602</v>
      </c>
      <c r="B52" s="2">
        <v>70.42</v>
      </c>
      <c r="C52" s="2">
        <v>3371.82</v>
      </c>
      <c r="E52" s="3">
        <f t="shared" si="2"/>
        <v>0.7810281170122285</v>
      </c>
      <c r="G52" s="12">
        <f t="shared" si="0"/>
        <v>201602</v>
      </c>
      <c r="H52" s="13">
        <f t="shared" si="1"/>
        <v>70.42</v>
      </c>
      <c r="J52" s="12">
        <f t="shared" si="3"/>
        <v>111.06219823913662</v>
      </c>
      <c r="K52" s="12">
        <f t="shared" si="4"/>
        <v>104.72166998011927</v>
      </c>
      <c r="L52" s="16">
        <f t="shared" si="5"/>
        <v>101.77709302705158</v>
      </c>
      <c r="M52" s="7">
        <f t="shared" si="6"/>
      </c>
      <c r="N52" s="8">
        <f t="shared" si="7"/>
        <v>-16.771951871547085</v>
      </c>
    </row>
    <row r="53" spans="1:14" ht="12.75" outlineLevel="1">
      <c r="A53" s="1">
        <v>201603</v>
      </c>
      <c r="B53" s="2">
        <v>72.51</v>
      </c>
      <c r="C53" s="2">
        <v>3373.04</v>
      </c>
      <c r="E53" s="3">
        <f t="shared" si="2"/>
        <v>2.8823610536477773</v>
      </c>
      <c r="G53" s="12">
        <f t="shared" si="0"/>
        <v>201603</v>
      </c>
      <c r="H53" s="13">
        <f t="shared" si="1"/>
        <v>72.51</v>
      </c>
      <c r="J53" s="12">
        <f t="shared" si="3"/>
        <v>106.39911736312231</v>
      </c>
      <c r="K53" s="12">
        <f t="shared" si="4"/>
        <v>101.16995356962256</v>
      </c>
      <c r="L53" s="16">
        <f t="shared" si="5"/>
        <v>104.45053082828996</v>
      </c>
      <c r="M53" s="7">
        <f t="shared" si="6"/>
      </c>
      <c r="N53" s="8">
        <f t="shared" si="7"/>
        <v>-10.979946326742215</v>
      </c>
    </row>
    <row r="54" spans="1:14" ht="12.75" outlineLevel="1">
      <c r="A54" s="1">
        <v>201604</v>
      </c>
      <c r="B54" s="2">
        <v>77.13</v>
      </c>
      <c r="C54" s="2">
        <v>3409.3700000000003</v>
      </c>
      <c r="E54" s="3">
        <f t="shared" si="2"/>
        <v>5.98988720342278</v>
      </c>
      <c r="G54" s="12">
        <f t="shared" si="0"/>
        <v>201604</v>
      </c>
      <c r="H54" s="13">
        <f t="shared" si="1"/>
        <v>77.13</v>
      </c>
      <c r="J54" s="12">
        <f t="shared" si="3"/>
        <v>101.56877998184883</v>
      </c>
      <c r="K54" s="12">
        <f t="shared" si="4"/>
        <v>94.97925580189292</v>
      </c>
      <c r="L54" s="16">
        <f t="shared" si="5"/>
        <v>109.39152264059516</v>
      </c>
      <c r="M54" s="7" t="str">
        <f t="shared" si="6"/>
        <v>*</v>
      </c>
      <c r="N54" s="8">
        <f t="shared" si="7"/>
        <v>-4.963879709758441</v>
      </c>
    </row>
    <row r="55" spans="1:14" ht="12.75" outlineLevel="1">
      <c r="A55" s="1">
        <v>201605</v>
      </c>
      <c r="B55" s="2">
        <v>76.41000000000001</v>
      </c>
      <c r="C55" s="2">
        <v>3514.06</v>
      </c>
      <c r="E55" s="3">
        <f t="shared" si="2"/>
        <v>-0.9422850412249504</v>
      </c>
      <c r="G55" s="12">
        <f t="shared" si="0"/>
        <v>201605</v>
      </c>
      <c r="H55" s="13">
        <f t="shared" si="1"/>
        <v>76.41000000000001</v>
      </c>
      <c r="J55" s="12">
        <f t="shared" si="3"/>
        <v>99.11006412773196</v>
      </c>
      <c r="K55" s="12">
        <f t="shared" si="4"/>
        <v>95.94839244426993</v>
      </c>
      <c r="L55" s="16">
        <f t="shared" si="5"/>
        <v>104.57958842418823</v>
      </c>
      <c r="M55" s="7" t="str">
        <f t="shared" si="6"/>
        <v>*</v>
      </c>
      <c r="N55" s="8">
        <f t="shared" si="7"/>
        <v>-1.8573538434043564</v>
      </c>
    </row>
    <row r="56" spans="1:14" ht="12.75" outlineLevel="1">
      <c r="A56" s="1">
        <v>201606</v>
      </c>
      <c r="B56" s="2">
        <v>73.46000000000001</v>
      </c>
      <c r="C56" s="2">
        <v>3345.63</v>
      </c>
      <c r="E56" s="3">
        <f t="shared" si="2"/>
        <v>-4.015790906615849</v>
      </c>
      <c r="G56" s="12">
        <f t="shared" si="0"/>
        <v>201606</v>
      </c>
      <c r="H56" s="13">
        <f t="shared" si="1"/>
        <v>73.46000000000001</v>
      </c>
      <c r="J56" s="12">
        <f t="shared" si="3"/>
        <v>98.28478083310645</v>
      </c>
      <c r="K56" s="12">
        <f t="shared" si="4"/>
        <v>99.94441419366548</v>
      </c>
      <c r="L56" s="16">
        <f t="shared" si="5"/>
        <v>104.88173071742352</v>
      </c>
      <c r="M56" s="7">
        <f t="shared" si="6"/>
      </c>
      <c r="N56" s="8">
        <f t="shared" si="7"/>
        <v>-0.7622733580000046</v>
      </c>
    </row>
    <row r="57" spans="1:14" ht="12.75" outlineLevel="1">
      <c r="A57" s="1">
        <v>201607</v>
      </c>
      <c r="B57" s="2">
        <v>75.45</v>
      </c>
      <c r="C57" s="2">
        <v>3464.84</v>
      </c>
      <c r="E57" s="3">
        <f t="shared" si="2"/>
        <v>2.6375082836315373</v>
      </c>
      <c r="G57" s="12">
        <f t="shared" si="0"/>
        <v>201607</v>
      </c>
      <c r="H57" s="13">
        <f t="shared" si="1"/>
        <v>75.45</v>
      </c>
      <c r="J57" s="12">
        <f t="shared" si="3"/>
        <v>99.62889330682569</v>
      </c>
      <c r="K57" s="12">
        <f t="shared" si="4"/>
        <v>97.33929754804507</v>
      </c>
      <c r="L57" s="16">
        <f t="shared" si="5"/>
        <v>103.24778892113842</v>
      </c>
      <c r="M57" s="7" t="str">
        <f t="shared" si="6"/>
        <v>*</v>
      </c>
      <c r="N57" s="8">
        <f t="shared" si="7"/>
        <v>-2.454908363455778</v>
      </c>
    </row>
    <row r="58" spans="1:14" ht="12.75" outlineLevel="1">
      <c r="A58" s="1">
        <v>201608</v>
      </c>
      <c r="B58" s="2">
        <v>78.66999999999999</v>
      </c>
      <c r="C58" s="2">
        <v>3553.3700000000003</v>
      </c>
      <c r="E58" s="3">
        <f t="shared" si="2"/>
        <v>4.093046904792151</v>
      </c>
      <c r="G58" s="12">
        <f t="shared" si="0"/>
        <v>201608</v>
      </c>
      <c r="H58" s="13">
        <f t="shared" si="1"/>
        <v>78.66999999999999</v>
      </c>
      <c r="J58" s="12">
        <f t="shared" si="3"/>
        <v>88.02593110461423</v>
      </c>
      <c r="K58" s="12">
        <f t="shared" si="4"/>
        <v>94.35299351722388</v>
      </c>
      <c r="L58" s="16">
        <f t="shared" si="5"/>
        <v>104.08616695534315</v>
      </c>
      <c r="M58" s="7" t="str">
        <f t="shared" si="6"/>
        <v>*</v>
      </c>
      <c r="N58" s="8">
        <f t="shared" si="7"/>
        <v>14.855477487334696</v>
      </c>
    </row>
    <row r="59" spans="1:14" ht="12.75" outlineLevel="1">
      <c r="A59" s="1">
        <v>201609</v>
      </c>
      <c r="B59" s="2">
        <v>78.92</v>
      </c>
      <c r="C59" s="2">
        <v>3555.92</v>
      </c>
      <c r="E59" s="3">
        <f t="shared" si="2"/>
        <v>0.3167764825139562</v>
      </c>
      <c r="G59" s="12">
        <f t="shared" si="0"/>
        <v>201609</v>
      </c>
      <c r="H59" s="13">
        <f t="shared" si="1"/>
        <v>78.92</v>
      </c>
      <c r="J59" s="12">
        <f t="shared" si="3"/>
        <v>83.9204257475925</v>
      </c>
      <c r="K59" s="12">
        <f t="shared" si="4"/>
        <v>95.39406994424733</v>
      </c>
      <c r="L59" s="16">
        <f t="shared" si="5"/>
        <v>103.51307139553762</v>
      </c>
      <c r="M59" s="7" t="str">
        <f t="shared" si="6"/>
        <v>*</v>
      </c>
      <c r="N59" s="8">
        <f t="shared" si="7"/>
        <v>22.51326106993001</v>
      </c>
    </row>
    <row r="60" spans="1:14" ht="12.75" outlineLevel="1">
      <c r="A60" s="1">
        <v>201610</v>
      </c>
      <c r="B60" s="2">
        <v>78.36</v>
      </c>
      <c r="C60" s="2">
        <v>3540.56</v>
      </c>
      <c r="E60" s="3">
        <f t="shared" si="2"/>
        <v>-0.7146503318019427</v>
      </c>
      <c r="G60" s="12">
        <f t="shared" si="0"/>
        <v>201610</v>
      </c>
      <c r="H60" s="13">
        <f t="shared" si="1"/>
        <v>78.36</v>
      </c>
      <c r="J60" s="12">
        <f t="shared" si="3"/>
        <v>94.32108218478817</v>
      </c>
      <c r="K60" s="12">
        <f t="shared" si="4"/>
        <v>96.54904713289093</v>
      </c>
      <c r="L60" s="16">
        <f t="shared" si="5"/>
        <v>102.5730941407004</v>
      </c>
      <c r="M60" s="7" t="str">
        <f t="shared" si="6"/>
        <v>*</v>
      </c>
      <c r="N60" s="8">
        <f t="shared" si="7"/>
        <v>7.4563180177077815</v>
      </c>
    </row>
    <row r="61" spans="1:14" ht="12.75" outlineLevel="1">
      <c r="A61" s="1">
        <v>201611</v>
      </c>
      <c r="B61" s="2">
        <v>77.45</v>
      </c>
      <c r="C61" s="2">
        <v>3478.63</v>
      </c>
      <c r="E61" s="3">
        <f t="shared" si="2"/>
        <v>-1.1749515816655862</v>
      </c>
      <c r="G61" s="12">
        <f t="shared" si="0"/>
        <v>201611</v>
      </c>
      <c r="H61" s="13">
        <f t="shared" si="1"/>
        <v>77.45</v>
      </c>
      <c r="J61" s="12">
        <f t="shared" si="3"/>
        <v>100.41316978695932</v>
      </c>
      <c r="K61" s="12">
        <f t="shared" si="4"/>
        <v>97.64902087368196</v>
      </c>
      <c r="L61" s="16">
        <f t="shared" si="5"/>
        <v>102.53073423077161</v>
      </c>
      <c r="M61" s="7" t="str">
        <f t="shared" si="6"/>
        <v>*</v>
      </c>
      <c r="N61" s="8">
        <f t="shared" si="7"/>
        <v>-2.828972994272223</v>
      </c>
    </row>
    <row r="62" spans="1:14" ht="12.75" outlineLevel="1">
      <c r="A62" s="1">
        <v>201612</v>
      </c>
      <c r="B62" s="2">
        <v>79.72</v>
      </c>
      <c r="C62" s="2">
        <v>3606.36</v>
      </c>
      <c r="E62" s="3">
        <f t="shared" si="2"/>
        <v>2.8474661314601053</v>
      </c>
      <c r="G62" s="12">
        <f t="shared" si="0"/>
        <v>201612</v>
      </c>
      <c r="H62" s="13">
        <f t="shared" si="1"/>
        <v>79.72</v>
      </c>
      <c r="J62" s="12">
        <f t="shared" si="3"/>
        <v>98.97139989964877</v>
      </c>
      <c r="K62" s="12">
        <f t="shared" si="4"/>
        <v>94.95421475163072</v>
      </c>
      <c r="L62" s="16">
        <f t="shared" si="5"/>
        <v>101.47746514798034</v>
      </c>
      <c r="M62" s="7" t="str">
        <f t="shared" si="6"/>
        <v>*</v>
      </c>
      <c r="N62" s="8">
        <f t="shared" si="7"/>
        <v>-0.38133966096732075</v>
      </c>
    </row>
    <row r="63" spans="1:14" ht="12.75" outlineLevel="1">
      <c r="A63" s="1">
        <v>201701</v>
      </c>
      <c r="B63" s="2">
        <v>78.79</v>
      </c>
      <c r="C63" s="2">
        <v>3542.27</v>
      </c>
      <c r="E63" s="3">
        <f t="shared" si="2"/>
        <v>-1.1803528366543883</v>
      </c>
      <c r="G63" s="12">
        <f t="shared" si="0"/>
        <v>201701</v>
      </c>
      <c r="H63" s="13">
        <f t="shared" si="1"/>
        <v>78.79</v>
      </c>
      <c r="J63" s="12">
        <f t="shared" si="3"/>
        <v>88.67876634090618</v>
      </c>
      <c r="K63" s="12">
        <f t="shared" si="4"/>
        <v>97.01844565723232</v>
      </c>
      <c r="L63" s="16">
        <f t="shared" si="5"/>
        <v>101.25123222028326</v>
      </c>
      <c r="M63" s="7" t="str">
        <f t="shared" si="6"/>
        <v>*</v>
      </c>
      <c r="N63" s="8">
        <f t="shared" si="7"/>
        <v>34.34277390871443</v>
      </c>
    </row>
    <row r="64" spans="1:14" ht="12.75" outlineLevel="1">
      <c r="A64" s="1">
        <v>201702</v>
      </c>
      <c r="B64" s="2">
        <v>80.01</v>
      </c>
      <c r="C64" s="2">
        <v>3584.13</v>
      </c>
      <c r="E64" s="3">
        <f t="shared" si="2"/>
        <v>1.5248093988251454</v>
      </c>
      <c r="G64" s="12">
        <f t="shared" si="0"/>
        <v>201702</v>
      </c>
      <c r="H64" s="13">
        <f t="shared" si="1"/>
        <v>80.01</v>
      </c>
      <c r="J64" s="12">
        <f t="shared" si="3"/>
        <v>88.01399825021872</v>
      </c>
      <c r="K64" s="12">
        <f t="shared" si="4"/>
        <v>96.53793275840518</v>
      </c>
      <c r="L64" s="16">
        <f t="shared" si="5"/>
        <v>101.07811672560456</v>
      </c>
      <c r="M64" s="7" t="str">
        <f t="shared" si="6"/>
        <v>*</v>
      </c>
      <c r="N64" s="8">
        <f t="shared" si="7"/>
        <v>36.508965009686065</v>
      </c>
    </row>
    <row r="65" spans="1:14" ht="12.75" outlineLevel="1">
      <c r="A65" s="1">
        <v>201703</v>
      </c>
      <c r="B65" s="2">
        <v>85.1</v>
      </c>
      <c r="C65" s="2">
        <v>3817.02</v>
      </c>
      <c r="E65" s="3">
        <f t="shared" si="2"/>
        <v>5.9811985898942295</v>
      </c>
      <c r="G65" s="12">
        <f t="shared" si="0"/>
        <v>201703</v>
      </c>
      <c r="H65" s="13">
        <f t="shared" si="1"/>
        <v>85.1</v>
      </c>
      <c r="J65" s="12">
        <f t="shared" si="3"/>
        <v>85.20564042303174</v>
      </c>
      <c r="K65" s="12">
        <f t="shared" si="4"/>
        <v>91.99667058362712</v>
      </c>
      <c r="L65" s="16">
        <f t="shared" si="5"/>
        <v>100.6497265467838</v>
      </c>
      <c r="M65" s="7" t="str">
        <f t="shared" si="6"/>
        <v>*</v>
      </c>
      <c r="N65" s="8">
        <f t="shared" si="7"/>
        <v>41.138665215467725</v>
      </c>
    </row>
    <row r="66" spans="1:14" ht="12.75" outlineLevel="1">
      <c r="A66" s="1">
        <v>201704</v>
      </c>
      <c r="B66" s="2">
        <v>88.01</v>
      </c>
      <c r="C66" s="2">
        <v>3875.53</v>
      </c>
      <c r="E66" s="3">
        <f t="shared" si="2"/>
        <v>3.3064424497216347</v>
      </c>
      <c r="G66" s="12">
        <f t="shared" si="0"/>
        <v>201704</v>
      </c>
      <c r="H66" s="13">
        <f t="shared" si="1"/>
        <v>88.01</v>
      </c>
      <c r="J66" s="12">
        <f t="shared" si="3"/>
        <v>87.63776843540506</v>
      </c>
      <c r="K66" s="12">
        <f t="shared" si="4"/>
        <v>89.98503957883574</v>
      </c>
      <c r="L66" s="16">
        <f t="shared" si="5"/>
        <v>102.46017657052907</v>
      </c>
      <c r="M66" s="7" t="str">
        <f t="shared" si="6"/>
        <v>*</v>
      </c>
      <c r="N66" s="8">
        <f t="shared" si="7"/>
        <v>37.387891645137174</v>
      </c>
    </row>
    <row r="67" spans="1:14" ht="12.75" outlineLevel="1">
      <c r="A67" s="1">
        <v>201705</v>
      </c>
      <c r="B67" s="2">
        <v>86.49</v>
      </c>
      <c r="C67" s="2">
        <v>3888.32</v>
      </c>
      <c r="E67" s="3">
        <f t="shared" si="2"/>
        <v>-1.7574286044629557</v>
      </c>
      <c r="G67" s="12">
        <f aca="true" t="shared" si="8" ref="G67:G98">A67</f>
        <v>201705</v>
      </c>
      <c r="H67" s="13">
        <f aca="true" t="shared" si="9" ref="H67:H98">$B67</f>
        <v>86.49</v>
      </c>
      <c r="J67" s="12">
        <f t="shared" si="3"/>
        <v>88.3454734651405</v>
      </c>
      <c r="K67" s="12">
        <f t="shared" si="4"/>
        <v>92.53767294870313</v>
      </c>
      <c r="L67" s="16">
        <f t="shared" si="5"/>
        <v>100.17288893231787</v>
      </c>
      <c r="M67" s="7">
        <f t="shared" si="6"/>
      </c>
      <c r="N67" s="8">
        <f t="shared" si="7"/>
        <v>34.238644827226814</v>
      </c>
    </row>
    <row r="68" spans="1:14" ht="12.75" outlineLevel="1">
      <c r="A68" s="1">
        <v>201706</v>
      </c>
      <c r="B68" s="2">
        <v>84.29</v>
      </c>
      <c r="C68" s="2">
        <v>3793.62</v>
      </c>
      <c r="E68" s="3">
        <f aca="true" t="shared" si="10" ref="E68:E98">100*($B68-$B67)/$B68</f>
        <v>-2.610036777790946</v>
      </c>
      <c r="G68" s="12">
        <f t="shared" si="8"/>
        <v>201706</v>
      </c>
      <c r="H68" s="13">
        <f t="shared" si="9"/>
        <v>84.29</v>
      </c>
      <c r="J68" s="12">
        <f t="shared" si="3"/>
        <v>87.15150077114723</v>
      </c>
      <c r="K68" s="12">
        <f t="shared" si="4"/>
        <v>96.02364851504724</v>
      </c>
      <c r="L68" s="16">
        <f t="shared" si="5"/>
        <v>99.97095157114924</v>
      </c>
      <c r="M68" s="7">
        <f t="shared" si="6"/>
      </c>
      <c r="N68" s="8">
        <f t="shared" si="7"/>
        <v>41.143567797731684</v>
      </c>
    </row>
    <row r="69" spans="1:14" ht="12.75" outlineLevel="1">
      <c r="A69" s="1">
        <v>201707</v>
      </c>
      <c r="B69" s="2">
        <v>86.66999999999999</v>
      </c>
      <c r="C69" s="2">
        <v>3942.46</v>
      </c>
      <c r="E69" s="3">
        <f t="shared" si="10"/>
        <v>2.746048228914251</v>
      </c>
      <c r="G69" s="12">
        <f t="shared" si="8"/>
        <v>201707</v>
      </c>
      <c r="H69" s="13">
        <f t="shared" si="9"/>
        <v>86.66999999999999</v>
      </c>
      <c r="J69" s="12">
        <f t="shared" si="3"/>
        <v>87.05434406368988</v>
      </c>
      <c r="K69" s="12">
        <f t="shared" si="4"/>
        <v>94.46559747702014</v>
      </c>
      <c r="L69" s="16">
        <f t="shared" si="5"/>
        <v>98.85205478142464</v>
      </c>
      <c r="M69" s="7">
        <f t="shared" si="6"/>
      </c>
      <c r="N69" s="8">
        <f t="shared" si="7"/>
        <v>41.39078563515312</v>
      </c>
    </row>
    <row r="70" spans="1:14" ht="12.75" outlineLevel="1">
      <c r="A70" s="1">
        <v>201708</v>
      </c>
      <c r="B70" s="2">
        <v>85.51</v>
      </c>
      <c r="C70" s="2">
        <v>3887.55</v>
      </c>
      <c r="E70" s="3">
        <f t="shared" si="10"/>
        <v>-1.356566483452207</v>
      </c>
      <c r="G70" s="12">
        <f t="shared" si="8"/>
        <v>201708</v>
      </c>
      <c r="H70" s="13">
        <f t="shared" si="9"/>
        <v>85.51</v>
      </c>
      <c r="J70" s="12">
        <f t="shared" si="3"/>
        <v>92.00093556309201</v>
      </c>
      <c r="K70" s="12">
        <f t="shared" si="4"/>
        <v>96.4136748138619</v>
      </c>
      <c r="L70" s="16">
        <f t="shared" si="5"/>
        <v>98.96573356658723</v>
      </c>
      <c r="M70" s="7">
        <f t="shared" si="6"/>
      </c>
      <c r="N70" s="8">
        <f t="shared" si="7"/>
        <v>25.37714613487604</v>
      </c>
    </row>
    <row r="71" spans="1:14" ht="12.75" outlineLevel="1">
      <c r="A71" s="1">
        <v>201709</v>
      </c>
      <c r="B71" s="2">
        <v>89</v>
      </c>
      <c r="C71" s="2">
        <v>4017.75</v>
      </c>
      <c r="E71" s="3">
        <f t="shared" si="10"/>
        <v>3.921348314606736</v>
      </c>
      <c r="G71" s="12">
        <f t="shared" si="8"/>
        <v>201709</v>
      </c>
      <c r="H71" s="13">
        <f t="shared" si="9"/>
        <v>89</v>
      </c>
      <c r="J71" s="12">
        <f t="shared" si="3"/>
        <v>88.67415730337079</v>
      </c>
      <c r="K71" s="12">
        <f t="shared" si="4"/>
        <v>93.57677902621721</v>
      </c>
      <c r="L71" s="16">
        <f t="shared" si="5"/>
        <v>99.68531800431765</v>
      </c>
      <c r="M71" s="7">
        <f t="shared" si="6"/>
      </c>
      <c r="N71" s="8">
        <f t="shared" si="7"/>
        <v>34.78025521074231</v>
      </c>
    </row>
    <row r="72" spans="1:14" ht="12.75" outlineLevel="1">
      <c r="A72" s="1">
        <v>201710</v>
      </c>
      <c r="B72" s="2">
        <v>92.18</v>
      </c>
      <c r="C72" s="2">
        <v>4096.38</v>
      </c>
      <c r="E72" s="3">
        <f t="shared" si="10"/>
        <v>3.4497721848557243</v>
      </c>
      <c r="G72" s="12">
        <f t="shared" si="8"/>
        <v>201710</v>
      </c>
      <c r="H72" s="13">
        <f t="shared" si="9"/>
        <v>92.18</v>
      </c>
      <c r="J72" s="12">
        <f t="shared" si="3"/>
        <v>85.00759383814275</v>
      </c>
      <c r="K72" s="12">
        <f t="shared" si="4"/>
        <v>91.59796051204165</v>
      </c>
      <c r="L72" s="16">
        <f t="shared" si="5"/>
        <v>101.11848495624552</v>
      </c>
      <c r="M72" s="7" t="str">
        <f t="shared" si="6"/>
        <v>*</v>
      </c>
      <c r="N72" s="8">
        <f t="shared" si="7"/>
        <v>46.80123478233599</v>
      </c>
    </row>
    <row r="73" spans="1:14" ht="12.75" outlineLevel="1">
      <c r="A73" s="1">
        <v>201711</v>
      </c>
      <c r="B73" s="2">
        <v>90.35</v>
      </c>
      <c r="C73" s="2">
        <v>3984.1</v>
      </c>
      <c r="E73" s="3">
        <f t="shared" si="10"/>
        <v>-2.0254565578306725</v>
      </c>
      <c r="G73" s="12">
        <f t="shared" si="8"/>
        <v>201711</v>
      </c>
      <c r="H73" s="13">
        <f t="shared" si="9"/>
        <v>90.35</v>
      </c>
      <c r="J73" s="12">
        <f t="shared" si="3"/>
        <v>85.72219147758717</v>
      </c>
      <c r="K73" s="12">
        <f t="shared" si="4"/>
        <v>94.64305478693969</v>
      </c>
      <c r="L73" s="16">
        <f t="shared" si="5"/>
        <v>101.74018991062702</v>
      </c>
      <c r="M73" s="7" t="str">
        <f t="shared" si="6"/>
        <v>*</v>
      </c>
      <c r="N73" s="8">
        <f t="shared" si="7"/>
        <v>43.058231240352235</v>
      </c>
    </row>
    <row r="74" spans="1:14" ht="12.75" outlineLevel="1">
      <c r="A74" s="1">
        <v>201712</v>
      </c>
      <c r="B74" s="2">
        <v>89.99</v>
      </c>
      <c r="C74" s="2">
        <v>3977.88</v>
      </c>
      <c r="E74" s="3">
        <f t="shared" si="10"/>
        <v>-0.4000444493832642</v>
      </c>
      <c r="G74" s="12">
        <f t="shared" si="8"/>
        <v>201712</v>
      </c>
      <c r="H74" s="13">
        <f t="shared" si="9"/>
        <v>89.99</v>
      </c>
      <c r="J74" s="12">
        <f t="shared" si="3"/>
        <v>88.58762084676076</v>
      </c>
      <c r="K74" s="12">
        <f t="shared" si="4"/>
        <v>95.97270067044485</v>
      </c>
      <c r="L74" s="16">
        <f t="shared" si="5"/>
        <v>101.29848448890587</v>
      </c>
      <c r="M74" s="7" t="str">
        <f t="shared" si="6"/>
        <v>*</v>
      </c>
      <c r="N74" s="8">
        <f t="shared" si="7"/>
        <v>33.787593290990905</v>
      </c>
    </row>
    <row r="75" spans="1:14" ht="12.75" outlineLevel="1">
      <c r="A75" s="1">
        <v>201801</v>
      </c>
      <c r="B75" s="2">
        <v>94.88</v>
      </c>
      <c r="C75" s="9">
        <v>4111.650000000001</v>
      </c>
      <c r="E75" s="3">
        <f t="shared" si="10"/>
        <v>5.153878583473863</v>
      </c>
      <c r="G75" s="12">
        <f t="shared" si="8"/>
        <v>201801</v>
      </c>
      <c r="H75" s="13">
        <f t="shared" si="9"/>
        <v>94.88</v>
      </c>
      <c r="J75" s="12">
        <f t="shared" si="3"/>
        <v>83.04173693086004</v>
      </c>
      <c r="K75" s="12">
        <f t="shared" si="4"/>
        <v>92.43957279370433</v>
      </c>
      <c r="L75" s="16">
        <f t="shared" si="5"/>
        <v>102.99694066504594</v>
      </c>
      <c r="M75" s="7" t="str">
        <f t="shared" si="6"/>
        <v>*</v>
      </c>
      <c r="N75" s="8">
        <f t="shared" si="7"/>
        <v>49.66258799250273</v>
      </c>
    </row>
    <row r="76" spans="1:14" ht="12.75" outlineLevel="1">
      <c r="A76" s="1">
        <v>201802</v>
      </c>
      <c r="B76" s="2">
        <v>94.04</v>
      </c>
      <c r="C76" s="2">
        <v>3994.45</v>
      </c>
      <c r="E76" s="3">
        <f t="shared" si="10"/>
        <v>-0.8932369204593674</v>
      </c>
      <c r="G76" s="12">
        <f t="shared" si="8"/>
        <v>201802</v>
      </c>
      <c r="H76" s="13">
        <f t="shared" si="9"/>
        <v>94.04</v>
      </c>
      <c r="I76"/>
      <c r="J76" s="12">
        <f t="shared" si="3"/>
        <v>85.08081667375585</v>
      </c>
      <c r="K76" s="12">
        <f t="shared" si="4"/>
        <v>94.50854246419964</v>
      </c>
      <c r="L76" s="16">
        <f t="shared" si="5"/>
        <v>104.60375057205876</v>
      </c>
      <c r="M76" s="7" t="str">
        <f t="shared" si="6"/>
        <v>*</v>
      </c>
      <c r="N76" s="8">
        <f t="shared" si="7"/>
        <v>41.88456433021202</v>
      </c>
    </row>
    <row r="77" spans="1:14" ht="12.75" outlineLevel="1">
      <c r="A77" s="1">
        <v>201803</v>
      </c>
      <c r="B77" s="2">
        <v>92.8</v>
      </c>
      <c r="C77" s="2">
        <v>3857.1</v>
      </c>
      <c r="E77" s="3">
        <f t="shared" si="10"/>
        <v>-1.336206896551734</v>
      </c>
      <c r="G77" s="12">
        <f t="shared" si="8"/>
        <v>201803</v>
      </c>
      <c r="H77" s="13">
        <f t="shared" si="9"/>
        <v>92.8</v>
      </c>
      <c r="I77"/>
      <c r="J77" s="12">
        <f t="shared" si="3"/>
        <v>91.70258620689656</v>
      </c>
      <c r="K77" s="12">
        <f t="shared" si="4"/>
        <v>96.46282327586208</v>
      </c>
      <c r="L77" s="16">
        <f t="shared" si="5"/>
        <v>106.22374721486791</v>
      </c>
      <c r="M77" s="7" t="str">
        <f t="shared" si="6"/>
        <v>*</v>
      </c>
      <c r="N77" s="8">
        <f t="shared" si="7"/>
        <v>24.53450560214712</v>
      </c>
    </row>
    <row r="78" spans="1:14" ht="12.75" outlineLevel="1">
      <c r="A78" s="1">
        <v>201804</v>
      </c>
      <c r="B78" s="2">
        <v>94.96</v>
      </c>
      <c r="C78" s="2">
        <v>3910.3</v>
      </c>
      <c r="E78" s="3">
        <f t="shared" si="10"/>
        <v>2.2746419545071577</v>
      </c>
      <c r="G78" s="12">
        <f t="shared" si="8"/>
        <v>201804</v>
      </c>
      <c r="H78" s="13">
        <f t="shared" si="9"/>
        <v>94.96</v>
      </c>
      <c r="I78"/>
      <c r="J78" s="12">
        <f t="shared" si="3"/>
        <v>92.68112889637743</v>
      </c>
      <c r="K78" s="12">
        <f t="shared" si="4"/>
        <v>94.87854535242907</v>
      </c>
      <c r="L78" s="16">
        <f t="shared" si="5"/>
        <v>106.60625010136222</v>
      </c>
      <c r="M78" s="7" t="str">
        <f t="shared" si="6"/>
        <v>*</v>
      </c>
      <c r="N78" s="8">
        <f t="shared" si="7"/>
        <v>22.02738745241424</v>
      </c>
    </row>
    <row r="79" spans="1:14" ht="12.75" outlineLevel="1">
      <c r="A79" s="1">
        <v>201805</v>
      </c>
      <c r="B79" s="2">
        <v>90.72</v>
      </c>
      <c r="C79" s="9">
        <v>3764.22</v>
      </c>
      <c r="E79" s="3">
        <f t="shared" si="10"/>
        <v>-4.673721340388002</v>
      </c>
      <c r="G79" s="12">
        <f t="shared" si="8"/>
        <v>201805</v>
      </c>
      <c r="H79" s="13">
        <f t="shared" si="9"/>
        <v>90.72</v>
      </c>
      <c r="I79"/>
      <c r="J79" s="12">
        <f aca="true" t="shared" si="11" ref="J79:J98">100-100*($B79-$B67)/$B79</f>
        <v>95.33730158730158</v>
      </c>
      <c r="K79" s="12">
        <f aca="true" t="shared" si="12" ref="K79:K98">100*AVERAGE($B68:$B79)/$B79</f>
        <v>99.70146237507348</v>
      </c>
      <c r="L79" s="16">
        <f aca="true" t="shared" si="13" ref="L79:L98">100*(AVERAGE($C68:$C79)/$C79)/(AVERAGE($B68:$B79)/$B79)</f>
        <v>105.11076063085123</v>
      </c>
      <c r="M79" s="7">
        <f aca="true" t="shared" si="14" ref="M79:M98">IF(AND(AVERAGE($B71:$B79)/$B79&lt;1,(AVERAGE($C71:$C79)/$C79/(AVERAGE($B71:$B79)/$B79))&gt;1),"*","")</f>
      </c>
      <c r="N79" s="8">
        <f aca="true" t="shared" si="15" ref="N79:N98">100*AVERAGE($E68:$E79)/STDEVA($E68:$E79)</f>
        <v>11.60952746991417</v>
      </c>
    </row>
    <row r="80" spans="1:14" ht="12.75" outlineLevel="1">
      <c r="A80" s="1">
        <v>201806</v>
      </c>
      <c r="B80" s="2">
        <v>90.32</v>
      </c>
      <c r="C80" s="9">
        <v>3719.86</v>
      </c>
      <c r="E80" s="3">
        <f t="shared" si="10"/>
        <v>-0.44286979627990003</v>
      </c>
      <c r="G80" s="12">
        <f t="shared" si="8"/>
        <v>201806</v>
      </c>
      <c r="H80" s="13">
        <f t="shared" si="9"/>
        <v>90.32</v>
      </c>
      <c r="I80"/>
      <c r="J80" s="12">
        <f t="shared" si="11"/>
        <v>93.32373782108061</v>
      </c>
      <c r="K80" s="12">
        <f t="shared" si="12"/>
        <v>100.69936521995866</v>
      </c>
      <c r="L80" s="16">
        <f t="shared" si="13"/>
        <v>105.14609373370037</v>
      </c>
      <c r="M80" s="7">
        <f t="shared" si="14"/>
      </c>
      <c r="N80" s="8">
        <f t="shared" si="15"/>
        <v>18.309318601654997</v>
      </c>
    </row>
    <row r="81" spans="1:14" ht="12.75" outlineLevel="1">
      <c r="A81" s="1">
        <v>201807</v>
      </c>
      <c r="B81" s="2">
        <v>90.88</v>
      </c>
      <c r="C81" s="2">
        <v>3899.04</v>
      </c>
      <c r="E81" s="3">
        <f t="shared" si="10"/>
        <v>0.6161971830985941</v>
      </c>
      <c r="G81" s="12">
        <f t="shared" si="8"/>
        <v>201807</v>
      </c>
      <c r="H81" s="13">
        <f t="shared" si="9"/>
        <v>90.88</v>
      </c>
      <c r="I81"/>
      <c r="J81" s="12">
        <f t="shared" si="11"/>
        <v>95.3675176056338</v>
      </c>
      <c r="K81" s="12">
        <f t="shared" si="12"/>
        <v>100.46489876760563</v>
      </c>
      <c r="L81" s="16">
        <f t="shared" si="13"/>
        <v>100.45585869325662</v>
      </c>
      <c r="M81" s="7">
        <f t="shared" si="14"/>
      </c>
      <c r="N81" s="8">
        <f t="shared" si="15"/>
        <v>12.590874022412986</v>
      </c>
    </row>
    <row r="82" spans="1:14" ht="12.75" outlineLevel="1">
      <c r="A82" s="1">
        <v>201808</v>
      </c>
      <c r="B82" s="2">
        <v>90.4</v>
      </c>
      <c r="C82" s="2">
        <v>3740.71</v>
      </c>
      <c r="E82" s="3">
        <f t="shared" si="10"/>
        <v>-0.5309734513274222</v>
      </c>
      <c r="G82" s="12">
        <f t="shared" si="8"/>
        <v>201808</v>
      </c>
      <c r="H82" s="13">
        <f t="shared" si="9"/>
        <v>90.4</v>
      </c>
      <c r="I82"/>
      <c r="J82" s="12">
        <f t="shared" si="11"/>
        <v>94.59070796460176</v>
      </c>
      <c r="K82" s="12">
        <f t="shared" si="12"/>
        <v>101.44911504424778</v>
      </c>
      <c r="L82" s="16">
        <f t="shared" si="13"/>
        <v>103.36949316274189</v>
      </c>
      <c r="M82" s="7">
        <f t="shared" si="14"/>
      </c>
      <c r="N82" s="8">
        <f t="shared" si="15"/>
        <v>15.20565798147998</v>
      </c>
    </row>
    <row r="83" spans="1:14" ht="12.75" outlineLevel="1">
      <c r="A83" s="1">
        <v>201809</v>
      </c>
      <c r="B83" s="2">
        <v>90.3</v>
      </c>
      <c r="C83" s="9">
        <v>3706.74</v>
      </c>
      <c r="E83" s="3">
        <f t="shared" si="10"/>
        <v>-0.11074197120709693</v>
      </c>
      <c r="G83" s="12">
        <f t="shared" si="8"/>
        <v>201809</v>
      </c>
      <c r="H83" s="13">
        <f t="shared" si="9"/>
        <v>90.3</v>
      </c>
      <c r="I83"/>
      <c r="J83" s="12">
        <f t="shared" si="11"/>
        <v>98.56035437430786</v>
      </c>
      <c r="K83" s="12">
        <f t="shared" si="12"/>
        <v>101.6814322628276</v>
      </c>
      <c r="L83" s="16">
        <f t="shared" si="13"/>
        <v>103.39083564682214</v>
      </c>
      <c r="M83" s="7">
        <f t="shared" si="14"/>
      </c>
      <c r="N83" s="8">
        <f t="shared" si="15"/>
        <v>3.4952594066711833</v>
      </c>
    </row>
    <row r="84" spans="1:14" ht="12.75" outlineLevel="1">
      <c r="A84" s="1">
        <v>201810</v>
      </c>
      <c r="B84" s="2">
        <v>82.18</v>
      </c>
      <c r="C84" s="2">
        <v>3447.07</v>
      </c>
      <c r="E84" s="3">
        <f t="shared" si="10"/>
        <v>-9.880749574105609</v>
      </c>
      <c r="G84" s="12">
        <f t="shared" si="8"/>
        <v>201810</v>
      </c>
      <c r="H84" s="13">
        <f t="shared" si="9"/>
        <v>82.18</v>
      </c>
      <c r="I84"/>
      <c r="J84" s="12">
        <f t="shared" si="11"/>
        <v>112.16841080554879</v>
      </c>
      <c r="K84" s="12">
        <f t="shared" si="12"/>
        <v>110.71428571428571</v>
      </c>
      <c r="L84" s="16">
        <f t="shared" si="13"/>
        <v>100.69073154882263</v>
      </c>
      <c r="M84" s="7">
        <f t="shared" si="14"/>
      </c>
      <c r="N84" s="8">
        <f t="shared" si="15"/>
        <v>-27.978434375166625</v>
      </c>
    </row>
    <row r="85" spans="1:14" ht="12.75" outlineLevel="1">
      <c r="A85" s="1">
        <v>201811</v>
      </c>
      <c r="B85" s="2">
        <v>79.5</v>
      </c>
      <c r="C85" s="2">
        <v>3487.9</v>
      </c>
      <c r="E85" s="3">
        <f t="shared" si="10"/>
        <v>-3.3710691823899457</v>
      </c>
      <c r="G85" s="12">
        <f t="shared" si="8"/>
        <v>201811</v>
      </c>
      <c r="H85" s="13">
        <f t="shared" si="9"/>
        <v>79.5</v>
      </c>
      <c r="I85"/>
      <c r="J85" s="12">
        <f t="shared" si="11"/>
        <v>113.64779874213836</v>
      </c>
      <c r="K85" s="12">
        <f t="shared" si="12"/>
        <v>113.3092243186583</v>
      </c>
      <c r="L85" s="16">
        <f t="shared" si="13"/>
        <v>96.18678776252774</v>
      </c>
      <c r="M85" s="7">
        <f t="shared" si="14"/>
      </c>
      <c r="N85" s="8">
        <f t="shared" si="15"/>
        <v>-30.599322394893697</v>
      </c>
    </row>
    <row r="86" spans="1:14" ht="12.75" outlineLevel="1">
      <c r="A86" s="1">
        <v>201812</v>
      </c>
      <c r="B86" s="2">
        <v>76.08</v>
      </c>
      <c r="C86" s="9">
        <v>3243.63</v>
      </c>
      <c r="E86" s="3">
        <f t="shared" si="10"/>
        <v>-4.495268138801264</v>
      </c>
      <c r="G86" s="12">
        <f t="shared" si="8"/>
        <v>201812</v>
      </c>
      <c r="H86" s="13">
        <f t="shared" si="9"/>
        <v>76.08</v>
      </c>
      <c r="I86"/>
      <c r="J86" s="12">
        <f t="shared" si="11"/>
        <v>118.28338590956886</v>
      </c>
      <c r="K86" s="12">
        <f t="shared" si="12"/>
        <v>116.8791622853137</v>
      </c>
      <c r="L86" s="16">
        <f t="shared" si="13"/>
        <v>98.65725775054396</v>
      </c>
      <c r="M86" s="7">
        <f t="shared" si="14"/>
      </c>
      <c r="N86" s="8">
        <f t="shared" si="15"/>
        <v>-38.63442254283852</v>
      </c>
    </row>
    <row r="87" spans="1:14" ht="12.75" outlineLevel="1">
      <c r="A87" s="1">
        <v>201901</v>
      </c>
      <c r="B87" s="2">
        <v>82.76</v>
      </c>
      <c r="C87" s="9">
        <v>3507.84</v>
      </c>
      <c r="E87" s="3">
        <f t="shared" si="10"/>
        <v>8.071532141130989</v>
      </c>
      <c r="G87" s="12">
        <f t="shared" si="8"/>
        <v>201901</v>
      </c>
      <c r="H87" s="13">
        <f t="shared" si="9"/>
        <v>82.76</v>
      </c>
      <c r="I87"/>
      <c r="J87" s="12">
        <f t="shared" si="11"/>
        <v>114.64475592073464</v>
      </c>
      <c r="K87" s="12">
        <f t="shared" si="12"/>
        <v>106.22482680844209</v>
      </c>
      <c r="L87" s="16">
        <f t="shared" si="13"/>
        <v>99.02603203585592</v>
      </c>
      <c r="M87" s="7">
        <f t="shared" si="14"/>
      </c>
      <c r="N87" s="8">
        <f t="shared" si="15"/>
        <v>-28.40306329423673</v>
      </c>
    </row>
    <row r="88" spans="1:14" ht="12.75" outlineLevel="1">
      <c r="A88" s="1">
        <v>201902</v>
      </c>
      <c r="B88" s="2">
        <v>84.58</v>
      </c>
      <c r="C88" s="9">
        <v>3604.48</v>
      </c>
      <c r="E88" s="3">
        <f t="shared" si="10"/>
        <v>2.151808938283274</v>
      </c>
      <c r="G88" s="12">
        <f t="shared" si="8"/>
        <v>201902</v>
      </c>
      <c r="H88" s="13">
        <f t="shared" si="9"/>
        <v>84.58</v>
      </c>
      <c r="I88"/>
      <c r="J88" s="12">
        <f t="shared" si="11"/>
        <v>111.18467722865927</v>
      </c>
      <c r="K88" s="12">
        <f t="shared" si="12"/>
        <v>103.0070150547805</v>
      </c>
      <c r="L88" s="16">
        <f t="shared" si="13"/>
        <v>98.50628227677018</v>
      </c>
      <c r="M88" s="7">
        <f t="shared" si="14"/>
      </c>
      <c r="N88" s="8">
        <f t="shared" si="15"/>
        <v>-21.993527319711262</v>
      </c>
    </row>
    <row r="89" spans="1:14" ht="12.75" outlineLevel="1">
      <c r="A89" s="1">
        <v>201903</v>
      </c>
      <c r="E89" s="3" t="e">
        <f t="shared" si="10"/>
        <v>#DIV/0!</v>
      </c>
      <c r="G89" s="12">
        <f t="shared" si="8"/>
        <v>201903</v>
      </c>
      <c r="H89" s="13">
        <f t="shared" si="9"/>
        <v>0</v>
      </c>
      <c r="I89"/>
      <c r="J89" s="12" t="e">
        <f t="shared" si="11"/>
        <v>#DIV/0!</v>
      </c>
      <c r="K89" s="12" t="e">
        <f t="shared" si="12"/>
        <v>#DIV/0!</v>
      </c>
      <c r="L89" s="16" t="e">
        <f t="shared" si="13"/>
        <v>#DIV/0!</v>
      </c>
      <c r="M89" s="7" t="e">
        <f t="shared" si="14"/>
        <v>#DIV/0!</v>
      </c>
      <c r="N89" s="8" t="e">
        <f t="shared" si="15"/>
        <v>#DIV/0!</v>
      </c>
    </row>
    <row r="90" spans="1:14" ht="12.75" outlineLevel="1">
      <c r="A90" s="1">
        <v>201904</v>
      </c>
      <c r="E90" s="3" t="e">
        <f t="shared" si="10"/>
        <v>#DIV/0!</v>
      </c>
      <c r="G90" s="12">
        <f t="shared" si="8"/>
        <v>201904</v>
      </c>
      <c r="H90" s="13">
        <f t="shared" si="9"/>
        <v>0</v>
      </c>
      <c r="I90"/>
      <c r="J90" s="12" t="e">
        <f t="shared" si="11"/>
        <v>#DIV/0!</v>
      </c>
      <c r="K90" s="12" t="e">
        <f t="shared" si="12"/>
        <v>#DIV/0!</v>
      </c>
      <c r="L90" s="16" t="e">
        <f t="shared" si="13"/>
        <v>#DIV/0!</v>
      </c>
      <c r="M90" s="7" t="e">
        <f t="shared" si="14"/>
        <v>#DIV/0!</v>
      </c>
      <c r="N90" s="8" t="e">
        <f t="shared" si="15"/>
        <v>#DIV/0!</v>
      </c>
    </row>
    <row r="91" spans="1:14" ht="12.75" outlineLevel="1">
      <c r="A91" s="1">
        <v>201905</v>
      </c>
      <c r="E91" s="3" t="e">
        <f t="shared" si="10"/>
        <v>#DIV/0!</v>
      </c>
      <c r="G91" s="12">
        <f t="shared" si="8"/>
        <v>201905</v>
      </c>
      <c r="H91" s="13">
        <f t="shared" si="9"/>
        <v>0</v>
      </c>
      <c r="I91"/>
      <c r="J91" s="12" t="e">
        <f t="shared" si="11"/>
        <v>#DIV/0!</v>
      </c>
      <c r="K91" s="12" t="e">
        <f t="shared" si="12"/>
        <v>#DIV/0!</v>
      </c>
      <c r="L91" s="16" t="e">
        <f t="shared" si="13"/>
        <v>#DIV/0!</v>
      </c>
      <c r="M91" s="7" t="e">
        <f t="shared" si="14"/>
        <v>#DIV/0!</v>
      </c>
      <c r="N91" s="8" t="e">
        <f t="shared" si="15"/>
        <v>#DIV/0!</v>
      </c>
    </row>
    <row r="92" spans="1:14" ht="12.75" outlineLevel="1">
      <c r="A92" s="1">
        <v>201906</v>
      </c>
      <c r="E92" s="3" t="e">
        <f t="shared" si="10"/>
        <v>#DIV/0!</v>
      </c>
      <c r="G92" s="12">
        <f t="shared" si="8"/>
        <v>201906</v>
      </c>
      <c r="H92" s="13">
        <f t="shared" si="9"/>
        <v>0</v>
      </c>
      <c r="I92"/>
      <c r="J92" s="12" t="e">
        <f t="shared" si="11"/>
        <v>#DIV/0!</v>
      </c>
      <c r="K92" s="12" t="e">
        <f t="shared" si="12"/>
        <v>#DIV/0!</v>
      </c>
      <c r="L92" s="16" t="e">
        <f t="shared" si="13"/>
        <v>#DIV/0!</v>
      </c>
      <c r="M92" s="7" t="e">
        <f t="shared" si="14"/>
        <v>#DIV/0!</v>
      </c>
      <c r="N92" s="8" t="e">
        <f t="shared" si="15"/>
        <v>#DIV/0!</v>
      </c>
    </row>
    <row r="93" spans="1:14" ht="12.75" outlineLevel="1">
      <c r="A93" s="1">
        <v>201907</v>
      </c>
      <c r="E93" s="3" t="e">
        <f t="shared" si="10"/>
        <v>#DIV/0!</v>
      </c>
      <c r="G93" s="12">
        <f t="shared" si="8"/>
        <v>201907</v>
      </c>
      <c r="H93" s="13">
        <f t="shared" si="9"/>
        <v>0</v>
      </c>
      <c r="I93"/>
      <c r="J93" s="12" t="e">
        <f t="shared" si="11"/>
        <v>#DIV/0!</v>
      </c>
      <c r="K93" s="12" t="e">
        <f t="shared" si="12"/>
        <v>#DIV/0!</v>
      </c>
      <c r="L93" s="16" t="e">
        <f t="shared" si="13"/>
        <v>#DIV/0!</v>
      </c>
      <c r="M93" s="7" t="e">
        <f t="shared" si="14"/>
        <v>#DIV/0!</v>
      </c>
      <c r="N93" s="8" t="e">
        <f t="shared" si="15"/>
        <v>#DIV/0!</v>
      </c>
    </row>
    <row r="94" spans="1:14" ht="12.75" outlineLevel="1">
      <c r="A94" s="1">
        <v>201908</v>
      </c>
      <c r="E94" s="3" t="e">
        <f t="shared" si="10"/>
        <v>#DIV/0!</v>
      </c>
      <c r="G94" s="12">
        <f t="shared" si="8"/>
        <v>201908</v>
      </c>
      <c r="H94" s="13">
        <f t="shared" si="9"/>
        <v>0</v>
      </c>
      <c r="I94"/>
      <c r="J94" s="12" t="e">
        <f t="shared" si="11"/>
        <v>#DIV/0!</v>
      </c>
      <c r="K94" s="12" t="e">
        <f t="shared" si="12"/>
        <v>#DIV/0!</v>
      </c>
      <c r="L94" s="16" t="e">
        <f t="shared" si="13"/>
        <v>#DIV/0!</v>
      </c>
      <c r="M94" s="7" t="e">
        <f t="shared" si="14"/>
        <v>#DIV/0!</v>
      </c>
      <c r="N94" s="8" t="e">
        <f t="shared" si="15"/>
        <v>#DIV/0!</v>
      </c>
    </row>
    <row r="95" spans="1:14" ht="12.75" outlineLevel="1">
      <c r="A95" s="1">
        <v>201909</v>
      </c>
      <c r="E95" s="3" t="e">
        <f t="shared" si="10"/>
        <v>#DIV/0!</v>
      </c>
      <c r="G95" s="12">
        <f t="shared" si="8"/>
        <v>201909</v>
      </c>
      <c r="H95" s="13">
        <f t="shared" si="9"/>
        <v>0</v>
      </c>
      <c r="I95"/>
      <c r="J95" s="12" t="e">
        <f t="shared" si="11"/>
        <v>#DIV/0!</v>
      </c>
      <c r="K95" s="12" t="e">
        <f t="shared" si="12"/>
        <v>#DIV/0!</v>
      </c>
      <c r="L95" s="16" t="e">
        <f t="shared" si="13"/>
        <v>#DIV/0!</v>
      </c>
      <c r="M95" s="7" t="e">
        <f t="shared" si="14"/>
        <v>#DIV/0!</v>
      </c>
      <c r="N95" s="8" t="e">
        <f t="shared" si="15"/>
        <v>#DIV/0!</v>
      </c>
    </row>
    <row r="96" spans="1:14" ht="12.75" outlineLevel="1">
      <c r="A96" s="1">
        <v>201910</v>
      </c>
      <c r="E96" s="3" t="e">
        <f t="shared" si="10"/>
        <v>#DIV/0!</v>
      </c>
      <c r="G96" s="12">
        <f t="shared" si="8"/>
        <v>201910</v>
      </c>
      <c r="H96" s="13">
        <f t="shared" si="9"/>
        <v>0</v>
      </c>
      <c r="I96"/>
      <c r="J96" s="12" t="e">
        <f t="shared" si="11"/>
        <v>#DIV/0!</v>
      </c>
      <c r="K96" s="12" t="e">
        <f t="shared" si="12"/>
        <v>#DIV/0!</v>
      </c>
      <c r="L96" s="16" t="e">
        <f t="shared" si="13"/>
        <v>#DIV/0!</v>
      </c>
      <c r="M96" s="7" t="e">
        <f t="shared" si="14"/>
        <v>#DIV/0!</v>
      </c>
      <c r="N96" s="8" t="e">
        <f t="shared" si="15"/>
        <v>#DIV/0!</v>
      </c>
    </row>
    <row r="97" spans="1:14" ht="12.75" outlineLevel="1">
      <c r="A97" s="1">
        <v>201911</v>
      </c>
      <c r="E97" s="3" t="e">
        <f t="shared" si="10"/>
        <v>#DIV/0!</v>
      </c>
      <c r="G97" s="12">
        <f t="shared" si="8"/>
        <v>201911</v>
      </c>
      <c r="H97" s="13">
        <f t="shared" si="9"/>
        <v>0</v>
      </c>
      <c r="I97"/>
      <c r="J97" s="12" t="e">
        <f t="shared" si="11"/>
        <v>#DIV/0!</v>
      </c>
      <c r="K97" s="12" t="e">
        <f t="shared" si="12"/>
        <v>#DIV/0!</v>
      </c>
      <c r="L97" s="16" t="e">
        <f t="shared" si="13"/>
        <v>#DIV/0!</v>
      </c>
      <c r="M97" s="7" t="e">
        <f t="shared" si="14"/>
        <v>#DIV/0!</v>
      </c>
      <c r="N97" s="8" t="e">
        <f t="shared" si="15"/>
        <v>#DIV/0!</v>
      </c>
    </row>
    <row r="98" spans="1:14" ht="12.75" outlineLevel="1">
      <c r="A98" s="1">
        <v>201912</v>
      </c>
      <c r="E98" s="3" t="e">
        <f t="shared" si="10"/>
        <v>#DIV/0!</v>
      </c>
      <c r="G98" s="12">
        <f t="shared" si="8"/>
        <v>201912</v>
      </c>
      <c r="H98" s="13">
        <f t="shared" si="9"/>
        <v>0</v>
      </c>
      <c r="I98"/>
      <c r="J98" s="12" t="e">
        <f t="shared" si="11"/>
        <v>#DIV/0!</v>
      </c>
      <c r="K98" s="12" t="e">
        <f t="shared" si="12"/>
        <v>#DIV/0!</v>
      </c>
      <c r="L98" s="16" t="e">
        <f t="shared" si="13"/>
        <v>#DIV/0!</v>
      </c>
      <c r="M98" s="7" t="e">
        <f t="shared" si="14"/>
        <v>#DIV/0!</v>
      </c>
      <c r="N98" s="8" t="e">
        <f t="shared" si="15"/>
        <v>#DIV/0!</v>
      </c>
    </row>
  </sheetData>
  <sheetProtection/>
  <printOptions/>
  <pageMargins left="0.79" right="0.79" top="1.05" bottom="1.05" header="0.79" footer="0.79"/>
  <pageSetup horizontalDpi="300" verticalDpi="300" orientation="portrait" paperSize="9"/>
  <headerFooter scaleWithDoc="0" alignWithMargins="0">
    <oddHeader>&amp;C&amp;"Times New Roman,Standaard"&amp;12&amp;A</oddHeader>
    <oddFooter>&amp;C&amp;"Times New Roman,Standaard"&amp;12Pagina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W98"/>
  <sheetViews>
    <sheetView zoomScale="80" zoomScaleNormal="80" workbookViewId="0" topLeftCell="A55">
      <selection activeCell="C89" sqref="C89"/>
    </sheetView>
  </sheetViews>
  <sheetFormatPr defaultColWidth="12.28125" defaultRowHeight="12.75" customHeight="1" outlineLevelRow="1"/>
  <cols>
    <col min="1" max="1" width="8.7109375" style="1" bestFit="1" customWidth="1"/>
    <col min="2" max="2" width="8.140625" style="2" bestFit="1" customWidth="1"/>
    <col min="3" max="3" width="8.28125" style="2" bestFit="1" customWidth="1"/>
    <col min="4" max="4" width="11.57421875" style="0" bestFit="1" customWidth="1"/>
    <col min="5" max="5" width="11.57421875" style="3" bestFit="1" customWidth="1"/>
    <col min="6" max="6" width="11.57421875" style="0" bestFit="1" customWidth="1"/>
    <col min="7" max="7" width="11.57421875" style="23" bestFit="1" customWidth="1"/>
    <col min="8" max="8" width="11.57421875" style="13" bestFit="1" customWidth="1"/>
    <col min="9" max="9" width="11.57421875" style="6" bestFit="1" customWidth="1"/>
    <col min="10" max="12" width="11.57421875" style="12" bestFit="1" customWidth="1"/>
    <col min="13" max="13" width="11.57421875" style="7" bestFit="1" customWidth="1"/>
    <col min="14" max="14" width="11.57421875" style="8" bestFit="1" customWidth="1"/>
    <col min="15" max="16384" width="11.57421875" style="0" bestFit="1" customWidth="1"/>
  </cols>
  <sheetData>
    <row r="1" spans="2:23" ht="12.75" outlineLevel="1">
      <c r="B1" s="2" t="s">
        <v>742</v>
      </c>
      <c r="C1" s="2" t="s">
        <v>0</v>
      </c>
      <c r="G1" s="23" t="str">
        <f>B1</f>
        <v>ING </v>
      </c>
      <c r="Q1">
        <v>2017</v>
      </c>
      <c r="R1">
        <v>2016</v>
      </c>
      <c r="S1">
        <v>2015</v>
      </c>
      <c r="T1">
        <v>2014</v>
      </c>
      <c r="U1">
        <v>2013</v>
      </c>
      <c r="V1">
        <v>2012</v>
      </c>
      <c r="W1">
        <v>2011</v>
      </c>
    </row>
    <row r="2" spans="1:23" ht="12.75" outlineLevel="1">
      <c r="A2" s="1" t="s">
        <v>1</v>
      </c>
      <c r="B2" s="2" t="s">
        <v>5</v>
      </c>
      <c r="C2" s="2" t="s">
        <v>5</v>
      </c>
      <c r="E2" s="3" t="s">
        <v>6</v>
      </c>
      <c r="G2" s="23" t="s">
        <v>1</v>
      </c>
      <c r="H2" s="13" t="s">
        <v>7</v>
      </c>
      <c r="J2" s="12" t="s">
        <v>8</v>
      </c>
      <c r="K2" s="12" t="s">
        <v>9</v>
      </c>
      <c r="L2" s="12" t="s">
        <v>10</v>
      </c>
      <c r="N2" s="8" t="s">
        <v>11</v>
      </c>
      <c r="P2" s="18" t="s">
        <v>73</v>
      </c>
      <c r="Q2" s="18" t="s">
        <v>743</v>
      </c>
      <c r="R2" s="21" t="s">
        <v>744</v>
      </c>
      <c r="S2" s="21" t="s">
        <v>745</v>
      </c>
      <c r="T2" s="21" t="s">
        <v>746</v>
      </c>
      <c r="U2" s="21" t="s">
        <v>747</v>
      </c>
      <c r="V2" s="21" t="s">
        <v>748</v>
      </c>
      <c r="W2" t="s">
        <v>749</v>
      </c>
    </row>
    <row r="3" spans="1:23" ht="12.75" outlineLevel="1">
      <c r="A3" s="1">
        <v>201201</v>
      </c>
      <c r="B3" s="9">
        <v>6.41</v>
      </c>
      <c r="C3" s="2">
        <v>2206.8</v>
      </c>
      <c r="G3" s="23">
        <f aca="true" t="shared" si="0" ref="G3:G66">A3</f>
        <v>201201</v>
      </c>
      <c r="H3" s="13">
        <f aca="true" t="shared" si="1" ref="H3:H66">$B3</f>
        <v>6.41</v>
      </c>
      <c r="L3" s="16"/>
      <c r="P3" s="18" t="s">
        <v>78</v>
      </c>
      <c r="Q3" s="18" t="s">
        <v>466</v>
      </c>
      <c r="R3" s="21" t="s">
        <v>750</v>
      </c>
      <c r="S3" s="21" t="s">
        <v>283</v>
      </c>
      <c r="T3" s="21" t="s">
        <v>751</v>
      </c>
      <c r="U3" s="21" t="s">
        <v>752</v>
      </c>
      <c r="V3" s="21" t="s">
        <v>750</v>
      </c>
      <c r="W3" t="s">
        <v>161</v>
      </c>
    </row>
    <row r="4" spans="1:23" ht="12.75" outlineLevel="1">
      <c r="A4" s="1">
        <v>201202</v>
      </c>
      <c r="B4" s="9">
        <v>6.13</v>
      </c>
      <c r="C4" s="2">
        <v>2275.86</v>
      </c>
      <c r="E4" s="3">
        <f aca="true" t="shared" si="2" ref="E4:E67">100*($B4-$B3)/$B4</f>
        <v>-4.567699836867867</v>
      </c>
      <c r="G4" s="23">
        <f t="shared" si="0"/>
        <v>201202</v>
      </c>
      <c r="H4" s="13">
        <f t="shared" si="1"/>
        <v>6.13</v>
      </c>
      <c r="L4" s="16"/>
      <c r="P4" s="18" t="s">
        <v>86</v>
      </c>
      <c r="Q4" s="18" t="s">
        <v>163</v>
      </c>
      <c r="R4" s="21" t="s">
        <v>753</v>
      </c>
      <c r="S4" s="21" t="s">
        <v>754</v>
      </c>
      <c r="T4" s="21" t="s">
        <v>755</v>
      </c>
      <c r="U4" s="21" t="s">
        <v>336</v>
      </c>
      <c r="V4" s="21" t="s">
        <v>336</v>
      </c>
      <c r="W4" t="s">
        <v>336</v>
      </c>
    </row>
    <row r="5" spans="1:23" ht="12.75" outlineLevel="1">
      <c r="A5" s="1">
        <v>201203</v>
      </c>
      <c r="B5" s="9">
        <v>5.75</v>
      </c>
      <c r="C5" s="2">
        <v>2324.05</v>
      </c>
      <c r="E5" s="3">
        <f t="shared" si="2"/>
        <v>-6.60869565217391</v>
      </c>
      <c r="G5" s="23">
        <f t="shared" si="0"/>
        <v>201203</v>
      </c>
      <c r="H5" s="13">
        <f t="shared" si="1"/>
        <v>5.75</v>
      </c>
      <c r="L5" s="16"/>
      <c r="P5" s="18" t="s">
        <v>93</v>
      </c>
      <c r="Q5" s="18" t="s">
        <v>756</v>
      </c>
      <c r="R5" s="21" t="s">
        <v>757</v>
      </c>
      <c r="S5" s="21" t="s">
        <v>758</v>
      </c>
      <c r="T5" s="21" t="s">
        <v>759</v>
      </c>
      <c r="U5" s="21" t="s">
        <v>336</v>
      </c>
      <c r="V5" s="21" t="s">
        <v>336</v>
      </c>
      <c r="W5" t="s">
        <v>336</v>
      </c>
    </row>
    <row r="6" spans="1:23" ht="12.75" outlineLevel="1">
      <c r="A6" s="1">
        <v>201204</v>
      </c>
      <c r="B6" s="9">
        <v>4.91</v>
      </c>
      <c r="C6" s="2">
        <v>2208.44</v>
      </c>
      <c r="E6" s="3">
        <f t="shared" si="2"/>
        <v>-17.107942973523418</v>
      </c>
      <c r="G6" s="23">
        <f t="shared" si="0"/>
        <v>201204</v>
      </c>
      <c r="H6" s="13">
        <f t="shared" si="1"/>
        <v>4.91</v>
      </c>
      <c r="L6" s="16"/>
      <c r="P6" s="18" t="s">
        <v>109</v>
      </c>
      <c r="Q6" s="18" t="s">
        <v>760</v>
      </c>
      <c r="R6" s="21" t="s">
        <v>761</v>
      </c>
      <c r="S6" s="21" t="s">
        <v>762</v>
      </c>
      <c r="T6" s="21" t="s">
        <v>763</v>
      </c>
      <c r="U6" s="21" t="s">
        <v>764</v>
      </c>
      <c r="V6" s="21" t="s">
        <v>765</v>
      </c>
      <c r="W6" t="s">
        <v>766</v>
      </c>
    </row>
    <row r="7" spans="1:23" ht="12.75" outlineLevel="1">
      <c r="A7" s="1">
        <v>201205</v>
      </c>
      <c r="B7" s="9">
        <v>4.3</v>
      </c>
      <c r="C7" s="2">
        <v>2093.56</v>
      </c>
      <c r="E7" s="3">
        <f t="shared" si="2"/>
        <v>-14.186046511627914</v>
      </c>
      <c r="G7" s="23">
        <f t="shared" si="0"/>
        <v>201205</v>
      </c>
      <c r="H7" s="13">
        <f t="shared" si="1"/>
        <v>4.3</v>
      </c>
      <c r="L7" s="16"/>
      <c r="P7" s="18" t="s">
        <v>117</v>
      </c>
      <c r="Q7" s="18" t="s">
        <v>767</v>
      </c>
      <c r="R7" s="21" t="s">
        <v>768</v>
      </c>
      <c r="S7" s="21" t="s">
        <v>769</v>
      </c>
      <c r="T7" s="21" t="s">
        <v>770</v>
      </c>
      <c r="U7" s="21" t="s">
        <v>206</v>
      </c>
      <c r="V7" s="21" t="s">
        <v>336</v>
      </c>
      <c r="W7" t="s">
        <v>336</v>
      </c>
    </row>
    <row r="8" spans="1:23" ht="12.75" outlineLevel="1">
      <c r="A8" s="1">
        <v>201206</v>
      </c>
      <c r="B8" s="9">
        <v>4.85</v>
      </c>
      <c r="C8" s="2">
        <v>2227.63</v>
      </c>
      <c r="E8" s="3">
        <f t="shared" si="2"/>
        <v>11.340206185567007</v>
      </c>
      <c r="G8" s="23">
        <f t="shared" si="0"/>
        <v>201206</v>
      </c>
      <c r="H8" s="13">
        <f t="shared" si="1"/>
        <v>4.85</v>
      </c>
      <c r="L8" s="16"/>
      <c r="P8" s="18" t="s">
        <v>125</v>
      </c>
      <c r="Q8" s="18" t="s">
        <v>771</v>
      </c>
      <c r="R8" s="21" t="s">
        <v>772</v>
      </c>
      <c r="S8" s="21" t="s">
        <v>773</v>
      </c>
      <c r="T8" s="21" t="s">
        <v>774</v>
      </c>
      <c r="U8" s="21" t="s">
        <v>775</v>
      </c>
      <c r="V8" s="21" t="s">
        <v>776</v>
      </c>
      <c r="W8" t="s">
        <v>606</v>
      </c>
    </row>
    <row r="9" spans="1:23" ht="12.75" outlineLevel="1">
      <c r="A9" s="1">
        <v>201207</v>
      </c>
      <c r="B9" s="9">
        <v>4.96</v>
      </c>
      <c r="C9" s="2">
        <v>2274.84</v>
      </c>
      <c r="E9" s="3">
        <f t="shared" si="2"/>
        <v>2.217741935483877</v>
      </c>
      <c r="G9" s="23">
        <f t="shared" si="0"/>
        <v>201207</v>
      </c>
      <c r="H9" s="13">
        <f t="shared" si="1"/>
        <v>4.96</v>
      </c>
      <c r="L9" s="16"/>
      <c r="P9" s="18" t="s">
        <v>133</v>
      </c>
      <c r="Q9" s="18" t="s">
        <v>368</v>
      </c>
      <c r="R9" s="21" t="s">
        <v>385</v>
      </c>
      <c r="S9" s="21" t="s">
        <v>777</v>
      </c>
      <c r="T9" s="21" t="s">
        <v>752</v>
      </c>
      <c r="U9" s="21" t="s">
        <v>778</v>
      </c>
      <c r="V9" s="21" t="s">
        <v>779</v>
      </c>
      <c r="W9" t="s">
        <v>369</v>
      </c>
    </row>
    <row r="10" spans="1:23" ht="12.75" outlineLevel="1">
      <c r="A10" s="1">
        <v>201208</v>
      </c>
      <c r="B10" s="9">
        <v>5.6</v>
      </c>
      <c r="C10" s="2">
        <v>2345.69</v>
      </c>
      <c r="E10" s="3">
        <f t="shared" si="2"/>
        <v>11.428571428571423</v>
      </c>
      <c r="G10" s="23">
        <f t="shared" si="0"/>
        <v>201208</v>
      </c>
      <c r="H10" s="13">
        <f t="shared" si="1"/>
        <v>5.6</v>
      </c>
      <c r="L10" s="16"/>
      <c r="P10" s="18" t="s">
        <v>141</v>
      </c>
      <c r="Q10" s="18" t="s">
        <v>780</v>
      </c>
      <c r="R10" s="21" t="s">
        <v>781</v>
      </c>
      <c r="S10" s="21" t="s">
        <v>782</v>
      </c>
      <c r="T10" s="21" t="s">
        <v>783</v>
      </c>
      <c r="U10" s="21" t="s">
        <v>784</v>
      </c>
      <c r="V10" s="21" t="s">
        <v>785</v>
      </c>
      <c r="W10" t="s">
        <v>786</v>
      </c>
    </row>
    <row r="11" spans="1:12" ht="12.75" outlineLevel="1">
      <c r="A11" s="1">
        <v>201209</v>
      </c>
      <c r="B11" s="9">
        <v>5.659999999999999</v>
      </c>
      <c r="C11" s="2">
        <v>2373.3300000000004</v>
      </c>
      <c r="E11" s="3">
        <f t="shared" si="2"/>
        <v>1.0600706713780852</v>
      </c>
      <c r="G11" s="23">
        <f t="shared" si="0"/>
        <v>201209</v>
      </c>
      <c r="H11" s="13">
        <f t="shared" si="1"/>
        <v>5.659999999999999</v>
      </c>
      <c r="L11" s="16"/>
    </row>
    <row r="12" spans="1:12" ht="12.75" outlineLevel="1">
      <c r="A12" s="1">
        <v>201210</v>
      </c>
      <c r="B12" s="9">
        <v>6.28</v>
      </c>
      <c r="C12" s="2">
        <v>2369.21</v>
      </c>
      <c r="E12" s="3">
        <f t="shared" si="2"/>
        <v>9.872611464968168</v>
      </c>
      <c r="G12" s="23">
        <f t="shared" si="0"/>
        <v>201210</v>
      </c>
      <c r="H12" s="13">
        <f t="shared" si="1"/>
        <v>6.28</v>
      </c>
      <c r="L12" s="16"/>
    </row>
    <row r="13" spans="1:12" ht="12.75" outlineLevel="1">
      <c r="A13" s="1">
        <v>201211</v>
      </c>
      <c r="B13" s="9">
        <v>6.37</v>
      </c>
      <c r="C13" s="2">
        <v>2436.9500000000003</v>
      </c>
      <c r="E13" s="3">
        <f t="shared" si="2"/>
        <v>1.4128728414442677</v>
      </c>
      <c r="G13" s="23">
        <f t="shared" si="0"/>
        <v>201211</v>
      </c>
      <c r="H13" s="13">
        <f t="shared" si="1"/>
        <v>6.37</v>
      </c>
      <c r="L13" s="16"/>
    </row>
    <row r="14" spans="1:12" ht="12.75" outlineLevel="1">
      <c r="A14" s="1">
        <v>201212</v>
      </c>
      <c r="B14" s="9">
        <v>6.5</v>
      </c>
      <c r="C14" s="2">
        <v>2475.8100000000004</v>
      </c>
      <c r="E14" s="3">
        <f t="shared" si="2"/>
        <v>1.9999999999999984</v>
      </c>
      <c r="G14" s="23">
        <f t="shared" si="0"/>
        <v>201212</v>
      </c>
      <c r="H14" s="13">
        <f t="shared" si="1"/>
        <v>6.5</v>
      </c>
      <c r="L14" s="16"/>
    </row>
    <row r="15" spans="1:14" ht="12.75" outlineLevel="1">
      <c r="A15" s="1">
        <v>201301</v>
      </c>
      <c r="B15" s="9">
        <v>6.86</v>
      </c>
      <c r="C15" s="2">
        <v>2520.3500000000004</v>
      </c>
      <c r="E15" s="3">
        <f t="shared" si="2"/>
        <v>5.247813411078721</v>
      </c>
      <c r="G15" s="23">
        <f t="shared" si="0"/>
        <v>201301</v>
      </c>
      <c r="H15" s="13">
        <f t="shared" si="1"/>
        <v>6.86</v>
      </c>
      <c r="J15" s="12">
        <f aca="true" t="shared" si="3" ref="J15:J78">100-100*($B15-$B3)/$B15</f>
        <v>93.4402332361516</v>
      </c>
      <c r="K15" s="12">
        <f aca="true" t="shared" si="4" ref="K15:K78">100*AVERAGE($B4:$B15)/$B15</f>
        <v>82.81098153547133</v>
      </c>
      <c r="L15" s="16">
        <f aca="true" t="shared" si="5" ref="L15:L78">100*(AVERAGE($C4:$C15)/$C15)/(AVERAGE($B4:$B15)/$B15)</f>
        <v>111.49986605001257</v>
      </c>
      <c r="M15" s="7" t="str">
        <f aca="true" t="shared" si="6" ref="M15:M78">IF(AND(AVERAGE($B7:$B15)/$B15&lt;1,(AVERAGE($C7:$C15)/$C15/(AVERAGE($B7:$B15)/$B15))&gt;1),"*","")</f>
        <v>*</v>
      </c>
      <c r="N15" s="8">
        <f aca="true" t="shared" si="7" ref="N15:N78">100*AVERAGE($E4:$E15)/STDEVA($E4:$E15)</f>
        <v>1.8872996182728707</v>
      </c>
    </row>
    <row r="16" spans="1:14" ht="12.75" outlineLevel="1">
      <c r="A16" s="1">
        <v>201302</v>
      </c>
      <c r="B16" s="9">
        <v>5.67</v>
      </c>
      <c r="C16" s="2">
        <v>2569.17</v>
      </c>
      <c r="E16" s="3">
        <f t="shared" si="2"/>
        <v>-20.987654320987662</v>
      </c>
      <c r="G16" s="23">
        <f t="shared" si="0"/>
        <v>201302</v>
      </c>
      <c r="H16" s="13">
        <f t="shared" si="1"/>
        <v>5.67</v>
      </c>
      <c r="J16" s="12">
        <f t="shared" si="3"/>
        <v>108.11287477954144</v>
      </c>
      <c r="K16" s="12">
        <f t="shared" si="4"/>
        <v>99.51499118165783</v>
      </c>
      <c r="L16" s="16">
        <f t="shared" si="5"/>
        <v>91.9770516854081</v>
      </c>
      <c r="M16" s="7">
        <f t="shared" si="6"/>
      </c>
      <c r="N16" s="8">
        <f t="shared" si="7"/>
        <v>-10.73580145925347</v>
      </c>
    </row>
    <row r="17" spans="1:14" ht="12.75" outlineLevel="1">
      <c r="A17" s="1">
        <v>201303</v>
      </c>
      <c r="B17" s="9">
        <v>5.1</v>
      </c>
      <c r="C17" s="2">
        <v>2592.19</v>
      </c>
      <c r="E17" s="3">
        <f t="shared" si="2"/>
        <v>-11.1764705882353</v>
      </c>
      <c r="G17" s="23">
        <f t="shared" si="0"/>
        <v>201303</v>
      </c>
      <c r="H17" s="13">
        <f t="shared" si="1"/>
        <v>5.1</v>
      </c>
      <c r="J17" s="12">
        <f t="shared" si="3"/>
        <v>112.74509803921569</v>
      </c>
      <c r="K17" s="12">
        <f t="shared" si="4"/>
        <v>109.57516339869281</v>
      </c>
      <c r="L17" s="16">
        <f t="shared" si="5"/>
        <v>83.57744749444997</v>
      </c>
      <c r="M17" s="7">
        <f t="shared" si="6"/>
      </c>
      <c r="N17" s="8">
        <f t="shared" si="7"/>
        <v>-13.817666219709745</v>
      </c>
    </row>
    <row r="18" spans="1:14" ht="12.75" outlineLevel="1">
      <c r="A18" s="1">
        <v>201304</v>
      </c>
      <c r="B18" s="9">
        <v>5.74</v>
      </c>
      <c r="C18" s="2">
        <v>2643.42</v>
      </c>
      <c r="E18" s="3">
        <f t="shared" si="2"/>
        <v>11.149825783972135</v>
      </c>
      <c r="G18" s="23">
        <f t="shared" si="0"/>
        <v>201304</v>
      </c>
      <c r="H18" s="13">
        <f t="shared" si="1"/>
        <v>5.74</v>
      </c>
      <c r="J18" s="12">
        <f t="shared" si="3"/>
        <v>85.54006968641116</v>
      </c>
      <c r="K18" s="12">
        <f t="shared" si="4"/>
        <v>98.56271777003484</v>
      </c>
      <c r="L18" s="16">
        <f t="shared" si="5"/>
        <v>92.50612441533083</v>
      </c>
      <c r="M18" s="7">
        <f t="shared" si="6"/>
      </c>
      <c r="N18" s="8">
        <f t="shared" si="7"/>
        <v>7.246215299587068</v>
      </c>
    </row>
    <row r="19" spans="1:14" ht="12.75" outlineLevel="1">
      <c r="A19" s="1">
        <v>201305</v>
      </c>
      <c r="B19" s="9">
        <v>6.659999999999999</v>
      </c>
      <c r="C19" s="2">
        <v>2649.36</v>
      </c>
      <c r="E19" s="3">
        <f t="shared" si="2"/>
        <v>13.8138138138138</v>
      </c>
      <c r="G19" s="23">
        <f t="shared" si="0"/>
        <v>201305</v>
      </c>
      <c r="H19" s="13">
        <f t="shared" si="1"/>
        <v>6.659999999999999</v>
      </c>
      <c r="J19" s="12">
        <f t="shared" si="3"/>
        <v>64.56456456456456</v>
      </c>
      <c r="K19" s="12">
        <f t="shared" si="4"/>
        <v>87.90040040040043</v>
      </c>
      <c r="L19" s="16">
        <f t="shared" si="5"/>
        <v>105.48342031600032</v>
      </c>
      <c r="M19" s="7" t="str">
        <f t="shared" si="6"/>
        <v>*</v>
      </c>
      <c r="N19" s="8">
        <f t="shared" si="7"/>
        <v>30.328522288157792</v>
      </c>
    </row>
    <row r="20" spans="1:14" ht="12.75" outlineLevel="1">
      <c r="A20" s="1">
        <v>201306</v>
      </c>
      <c r="B20" s="9">
        <v>6.45</v>
      </c>
      <c r="C20" s="2">
        <v>2526.11</v>
      </c>
      <c r="E20" s="3">
        <f t="shared" si="2"/>
        <v>-3.255813953488358</v>
      </c>
      <c r="G20" s="23">
        <f t="shared" si="0"/>
        <v>201306</v>
      </c>
      <c r="H20" s="13">
        <f t="shared" si="1"/>
        <v>6.45</v>
      </c>
      <c r="J20" s="12">
        <f t="shared" si="3"/>
        <v>75.19379844961239</v>
      </c>
      <c r="K20" s="12">
        <f t="shared" si="4"/>
        <v>92.8294573643411</v>
      </c>
      <c r="L20" s="16">
        <f t="shared" si="5"/>
        <v>105.81648023780761</v>
      </c>
      <c r="M20" s="7" t="str">
        <f t="shared" si="6"/>
        <v>*</v>
      </c>
      <c r="N20" s="8">
        <f t="shared" si="7"/>
        <v>18.853468649946453</v>
      </c>
    </row>
    <row r="21" spans="1:14" ht="12.75" outlineLevel="1">
      <c r="A21" s="1">
        <v>201307</v>
      </c>
      <c r="B21" s="9">
        <v>7.07</v>
      </c>
      <c r="C21" s="2">
        <v>2662.68</v>
      </c>
      <c r="E21" s="3">
        <f t="shared" si="2"/>
        <v>8.769448373408771</v>
      </c>
      <c r="G21" s="23">
        <f t="shared" si="0"/>
        <v>201307</v>
      </c>
      <c r="H21" s="13">
        <f t="shared" si="1"/>
        <v>7.07</v>
      </c>
      <c r="J21" s="12">
        <f t="shared" si="3"/>
        <v>70.15558698727015</v>
      </c>
      <c r="K21" s="12">
        <f t="shared" si="4"/>
        <v>87.17586044318718</v>
      </c>
      <c r="L21" s="16">
        <f t="shared" si="5"/>
        <v>108.29199501483492</v>
      </c>
      <c r="M21" s="7" t="str">
        <f t="shared" si="6"/>
        <v>*</v>
      </c>
      <c r="N21" s="8">
        <f t="shared" si="7"/>
        <v>23.814874528956597</v>
      </c>
    </row>
    <row r="22" spans="1:14" ht="12.75" outlineLevel="1">
      <c r="A22" s="1">
        <v>201308</v>
      </c>
      <c r="B22" s="9">
        <v>7.57</v>
      </c>
      <c r="C22" s="2">
        <v>2673.42</v>
      </c>
      <c r="E22" s="3">
        <f t="shared" si="2"/>
        <v>6.605019815059445</v>
      </c>
      <c r="G22" s="23">
        <f t="shared" si="0"/>
        <v>201308</v>
      </c>
      <c r="H22" s="13">
        <f t="shared" si="1"/>
        <v>7.57</v>
      </c>
      <c r="J22" s="12">
        <f t="shared" si="3"/>
        <v>73.97622192866578</v>
      </c>
      <c r="K22" s="12">
        <f t="shared" si="4"/>
        <v>83.58652575957727</v>
      </c>
      <c r="L22" s="16">
        <f t="shared" si="5"/>
        <v>113.71066464419869</v>
      </c>
      <c r="M22" s="7" t="str">
        <f t="shared" si="6"/>
        <v>*</v>
      </c>
      <c r="N22" s="8">
        <f t="shared" si="7"/>
        <v>20.48479251012925</v>
      </c>
    </row>
    <row r="23" spans="1:14" ht="12.75" outlineLevel="1">
      <c r="A23" s="1">
        <v>201309</v>
      </c>
      <c r="B23" s="9">
        <v>7.69</v>
      </c>
      <c r="C23" s="2">
        <v>2802.27</v>
      </c>
      <c r="E23" s="3">
        <f t="shared" si="2"/>
        <v>1.5604681404421339</v>
      </c>
      <c r="G23" s="23">
        <f t="shared" si="0"/>
        <v>201309</v>
      </c>
      <c r="H23" s="13">
        <f t="shared" si="1"/>
        <v>7.69</v>
      </c>
      <c r="J23" s="12">
        <f t="shared" si="3"/>
        <v>73.60208062418724</v>
      </c>
      <c r="K23" s="12">
        <f t="shared" si="4"/>
        <v>84.48201127004769</v>
      </c>
      <c r="L23" s="16">
        <f t="shared" si="5"/>
        <v>108.84217706423937</v>
      </c>
      <c r="M23" s="7" t="str">
        <f t="shared" si="6"/>
        <v>*</v>
      </c>
      <c r="N23" s="8">
        <f t="shared" si="7"/>
        <v>20.910191907670704</v>
      </c>
    </row>
    <row r="24" spans="1:14" ht="12.75" outlineLevel="1">
      <c r="A24" s="1">
        <v>201310</v>
      </c>
      <c r="B24" s="2">
        <v>8.639999999999999</v>
      </c>
      <c r="C24" s="2">
        <v>2904.3500000000004</v>
      </c>
      <c r="E24" s="3">
        <f t="shared" si="2"/>
        <v>10.995370370370354</v>
      </c>
      <c r="G24" s="23">
        <f t="shared" si="0"/>
        <v>201310</v>
      </c>
      <c r="H24" s="13">
        <f t="shared" si="1"/>
        <v>8.639999999999999</v>
      </c>
      <c r="J24" s="12">
        <f t="shared" si="3"/>
        <v>72.68518518518519</v>
      </c>
      <c r="K24" s="12">
        <f t="shared" si="4"/>
        <v>77.46913580246915</v>
      </c>
      <c r="L24" s="16">
        <f t="shared" si="5"/>
        <v>116.50530249412249</v>
      </c>
      <c r="M24" s="7" t="str">
        <f t="shared" si="6"/>
        <v>*</v>
      </c>
      <c r="N24" s="8">
        <f t="shared" si="7"/>
        <v>21.664826429890294</v>
      </c>
    </row>
    <row r="25" spans="1:14" ht="12.75" outlineLevel="1">
      <c r="A25" s="1">
        <v>201311</v>
      </c>
      <c r="B25" s="2">
        <v>8.8</v>
      </c>
      <c r="C25" s="2">
        <v>2870.8900000000003</v>
      </c>
      <c r="E25" s="3">
        <f t="shared" si="2"/>
        <v>1.8181818181818399</v>
      </c>
      <c r="G25" s="23">
        <f t="shared" si="0"/>
        <v>201311</v>
      </c>
      <c r="H25" s="13">
        <f t="shared" si="1"/>
        <v>8.8</v>
      </c>
      <c r="J25" s="12">
        <f t="shared" si="3"/>
        <v>72.38636363636363</v>
      </c>
      <c r="K25" s="12">
        <f t="shared" si="4"/>
        <v>78.36174242424241</v>
      </c>
      <c r="L25" s="16">
        <f t="shared" si="5"/>
        <v>118.12801569297663</v>
      </c>
      <c r="M25" s="7" t="str">
        <f t="shared" si="6"/>
        <v>*</v>
      </c>
      <c r="N25" s="8">
        <f t="shared" si="7"/>
        <v>22.00546272602723</v>
      </c>
    </row>
    <row r="26" spans="1:14" ht="12.75" outlineLevel="1">
      <c r="A26" s="1">
        <v>201312</v>
      </c>
      <c r="B26" s="2">
        <v>9.3</v>
      </c>
      <c r="C26" s="2">
        <v>2923.82</v>
      </c>
      <c r="E26" s="3">
        <f t="shared" si="2"/>
        <v>5.376344086021505</v>
      </c>
      <c r="G26" s="23">
        <f t="shared" si="0"/>
        <v>201312</v>
      </c>
      <c r="H26" s="13">
        <f t="shared" si="1"/>
        <v>9.3</v>
      </c>
      <c r="J26" s="12">
        <f t="shared" si="3"/>
        <v>69.89247311827957</v>
      </c>
      <c r="K26" s="12">
        <f t="shared" si="4"/>
        <v>76.65770609318996</v>
      </c>
      <c r="L26" s="16">
        <f t="shared" si="5"/>
        <v>120.23360302913655</v>
      </c>
      <c r="M26" s="7" t="str">
        <f t="shared" si="6"/>
        <v>*</v>
      </c>
      <c r="N26" s="8">
        <f t="shared" si="7"/>
        <v>24.704859787691454</v>
      </c>
    </row>
    <row r="27" spans="1:14" ht="12.75" outlineLevel="1">
      <c r="A27" s="1">
        <v>201401</v>
      </c>
      <c r="B27" s="2">
        <v>9.06</v>
      </c>
      <c r="C27" s="2">
        <v>2891.25</v>
      </c>
      <c r="E27" s="3">
        <f t="shared" si="2"/>
        <v>-2.6490066225165587</v>
      </c>
      <c r="G27" s="23">
        <f t="shared" si="0"/>
        <v>201401</v>
      </c>
      <c r="H27" s="13">
        <f t="shared" si="1"/>
        <v>9.06</v>
      </c>
      <c r="J27" s="12">
        <f t="shared" si="3"/>
        <v>75.71743929359823</v>
      </c>
      <c r="K27" s="12">
        <f t="shared" si="4"/>
        <v>80.71192052980132</v>
      </c>
      <c r="L27" s="16">
        <f t="shared" si="5"/>
        <v>116.80508885858822</v>
      </c>
      <c r="M27" s="7" t="str">
        <f t="shared" si="6"/>
        <v>*</v>
      </c>
      <c r="N27" s="8">
        <f t="shared" si="7"/>
        <v>18.073853282828203</v>
      </c>
    </row>
    <row r="28" spans="1:14" ht="12.75" outlineLevel="1">
      <c r="A28" s="1">
        <v>201402</v>
      </c>
      <c r="B28" s="2">
        <v>9.739999999999998</v>
      </c>
      <c r="C28" s="2">
        <v>3096.9100000000003</v>
      </c>
      <c r="E28" s="3">
        <f t="shared" si="2"/>
        <v>6.981519507186839</v>
      </c>
      <c r="G28" s="23">
        <f t="shared" si="0"/>
        <v>201402</v>
      </c>
      <c r="H28" s="13">
        <f t="shared" si="1"/>
        <v>9.739999999999998</v>
      </c>
      <c r="J28" s="12">
        <f t="shared" si="3"/>
        <v>58.21355236139632</v>
      </c>
      <c r="K28" s="12">
        <f t="shared" si="4"/>
        <v>78.55920602327174</v>
      </c>
      <c r="L28" s="16">
        <f t="shared" si="5"/>
        <v>113.84411599552381</v>
      </c>
      <c r="M28" s="7" t="str">
        <f t="shared" si="6"/>
        <v>*</v>
      </c>
      <c r="N28" s="8">
        <f t="shared" si="7"/>
        <v>57.65507171403579</v>
      </c>
    </row>
    <row r="29" spans="1:14" ht="12.75" outlineLevel="1">
      <c r="A29" s="1">
        <v>201403</v>
      </c>
      <c r="B29" s="2">
        <v>9.46</v>
      </c>
      <c r="C29" s="2">
        <v>3129.94</v>
      </c>
      <c r="E29" s="3">
        <f t="shared" si="2"/>
        <v>-2.959830866807585</v>
      </c>
      <c r="G29" s="23">
        <f t="shared" si="0"/>
        <v>201403</v>
      </c>
      <c r="H29" s="13">
        <f t="shared" si="1"/>
        <v>9.46</v>
      </c>
      <c r="J29" s="12">
        <f t="shared" si="3"/>
        <v>53.91120507399577</v>
      </c>
      <c r="K29" s="12">
        <f t="shared" si="4"/>
        <v>84.72515856236784</v>
      </c>
      <c r="L29" s="16">
        <f t="shared" si="5"/>
        <v>106.13490879830516</v>
      </c>
      <c r="M29" s="7" t="str">
        <f t="shared" si="6"/>
        <v>*</v>
      </c>
      <c r="N29" s="8">
        <f t="shared" si="7"/>
        <v>82.0929257741196</v>
      </c>
    </row>
    <row r="30" spans="1:14" ht="12.75" outlineLevel="1">
      <c r="A30" s="1">
        <v>201404</v>
      </c>
      <c r="B30" s="2">
        <v>9.43</v>
      </c>
      <c r="C30" s="2">
        <v>3089.8</v>
      </c>
      <c r="E30" s="3">
        <f t="shared" si="2"/>
        <v>-0.31813361611878194</v>
      </c>
      <c r="G30" s="23">
        <f t="shared" si="0"/>
        <v>201404</v>
      </c>
      <c r="H30" s="13">
        <f t="shared" si="1"/>
        <v>9.43</v>
      </c>
      <c r="J30" s="12">
        <f t="shared" si="3"/>
        <v>60.86956521739131</v>
      </c>
      <c r="K30" s="12">
        <f t="shared" si="4"/>
        <v>88.25556733828208</v>
      </c>
      <c r="L30" s="16">
        <f t="shared" si="5"/>
        <v>104.57706093071486</v>
      </c>
      <c r="M30" s="7" t="str">
        <f t="shared" si="6"/>
        <v>*</v>
      </c>
      <c r="N30" s="8">
        <f t="shared" si="7"/>
        <v>68.0734044558805</v>
      </c>
    </row>
    <row r="31" spans="1:14" ht="12.75" outlineLevel="1">
      <c r="A31" s="1">
        <v>201405</v>
      </c>
      <c r="B31" s="2">
        <v>9.46</v>
      </c>
      <c r="C31" s="2">
        <v>3159.1</v>
      </c>
      <c r="E31" s="3">
        <f t="shared" si="2"/>
        <v>0.31712473572939887</v>
      </c>
      <c r="G31" s="23">
        <f t="shared" si="0"/>
        <v>201405</v>
      </c>
      <c r="H31" s="13">
        <f t="shared" si="1"/>
        <v>9.46</v>
      </c>
      <c r="J31" s="12">
        <f t="shared" si="3"/>
        <v>70.40169133192387</v>
      </c>
      <c r="K31" s="12">
        <f t="shared" si="4"/>
        <v>90.44221282593375</v>
      </c>
      <c r="L31" s="16">
        <f t="shared" si="5"/>
        <v>101.29680248886497</v>
      </c>
      <c r="M31" s="7">
        <f t="shared" si="6"/>
      </c>
      <c r="N31" s="8">
        <f t="shared" si="7"/>
        <v>57.05189267507496</v>
      </c>
    </row>
    <row r="32" spans="1:14" ht="12.75" outlineLevel="1">
      <c r="A32" s="1">
        <v>201406</v>
      </c>
      <c r="B32" s="2">
        <v>9.450000000000001</v>
      </c>
      <c r="C32" s="2">
        <v>3127.21</v>
      </c>
      <c r="E32" s="3">
        <f t="shared" si="2"/>
        <v>-0.10582010582010355</v>
      </c>
      <c r="G32" s="23">
        <f t="shared" si="0"/>
        <v>201406</v>
      </c>
      <c r="H32" s="13">
        <f t="shared" si="1"/>
        <v>9.450000000000001</v>
      </c>
      <c r="J32" s="12">
        <f t="shared" si="3"/>
        <v>68.25396825396825</v>
      </c>
      <c r="K32" s="12">
        <f t="shared" si="4"/>
        <v>93.18342151675485</v>
      </c>
      <c r="L32" s="16">
        <f t="shared" si="5"/>
        <v>101.03849103196703</v>
      </c>
      <c r="M32" s="7">
        <f t="shared" si="6"/>
      </c>
      <c r="N32" s="8">
        <f t="shared" si="7"/>
        <v>66.25485961677077</v>
      </c>
    </row>
    <row r="33" spans="1:14" ht="12.75" outlineLevel="1">
      <c r="A33" s="1">
        <v>201407</v>
      </c>
      <c r="B33" s="2">
        <v>8.98</v>
      </c>
      <c r="C33" s="2">
        <v>3098.74</v>
      </c>
      <c r="E33" s="3">
        <f t="shared" si="2"/>
        <v>-5.233853006681521</v>
      </c>
      <c r="G33" s="12">
        <f t="shared" si="0"/>
        <v>201407</v>
      </c>
      <c r="H33" s="13">
        <f t="shared" si="1"/>
        <v>8.98</v>
      </c>
      <c r="J33" s="12">
        <f t="shared" si="3"/>
        <v>78.73051224944321</v>
      </c>
      <c r="K33" s="12">
        <f t="shared" si="4"/>
        <v>99.83296213808464</v>
      </c>
      <c r="L33" s="16">
        <f t="shared" si="5"/>
        <v>96.34976787901519</v>
      </c>
      <c r="M33" s="7">
        <f t="shared" si="6"/>
      </c>
      <c r="N33" s="8">
        <f t="shared" si="7"/>
        <v>39.17033314015228</v>
      </c>
    </row>
    <row r="34" spans="1:14" ht="12.75" outlineLevel="1">
      <c r="A34" s="1">
        <v>201408</v>
      </c>
      <c r="B34" s="2">
        <v>9.639999999999999</v>
      </c>
      <c r="C34" s="2">
        <v>3192.72</v>
      </c>
      <c r="E34" s="3">
        <f t="shared" si="2"/>
        <v>6.846473029045626</v>
      </c>
      <c r="G34" s="12">
        <f t="shared" si="0"/>
        <v>201408</v>
      </c>
      <c r="H34" s="13">
        <f t="shared" si="1"/>
        <v>9.639999999999999</v>
      </c>
      <c r="J34" s="12">
        <f t="shared" si="3"/>
        <v>78.52697095435686</v>
      </c>
      <c r="K34" s="12">
        <f t="shared" si="4"/>
        <v>94.78734439834027</v>
      </c>
      <c r="L34" s="16">
        <f t="shared" si="5"/>
        <v>99.92142749470044</v>
      </c>
      <c r="M34" s="7">
        <f t="shared" si="6"/>
      </c>
      <c r="N34" s="8">
        <f t="shared" si="7"/>
        <v>39.408279857242476</v>
      </c>
    </row>
    <row r="35" spans="1:14" ht="12.75" outlineLevel="1">
      <c r="A35" s="1">
        <v>201409</v>
      </c>
      <c r="B35" s="2">
        <v>10.42</v>
      </c>
      <c r="C35" s="2">
        <v>3221.4</v>
      </c>
      <c r="E35" s="3">
        <f t="shared" si="2"/>
        <v>7.485604606525922</v>
      </c>
      <c r="G35" s="12">
        <f t="shared" si="0"/>
        <v>201409</v>
      </c>
      <c r="H35" s="13">
        <f t="shared" si="1"/>
        <v>10.42</v>
      </c>
      <c r="J35" s="12">
        <f t="shared" si="3"/>
        <v>73.80038387715932</v>
      </c>
      <c r="K35" s="12">
        <f t="shared" si="4"/>
        <v>89.87523992322457</v>
      </c>
      <c r="L35" s="16">
        <f t="shared" si="5"/>
        <v>105.6507623708344</v>
      </c>
      <c r="M35" s="7" t="str">
        <f t="shared" si="6"/>
        <v>*</v>
      </c>
      <c r="N35" s="8">
        <f t="shared" si="7"/>
        <v>47.146379461904395</v>
      </c>
    </row>
    <row r="36" spans="1:14" ht="12.75" outlineLevel="1">
      <c r="A36" s="1">
        <v>201410</v>
      </c>
      <c r="B36" s="2">
        <v>10.51</v>
      </c>
      <c r="C36" s="2">
        <v>3157.15</v>
      </c>
      <c r="E36" s="3">
        <f t="shared" si="2"/>
        <v>0.8563273073263545</v>
      </c>
      <c r="G36" s="12">
        <f t="shared" si="0"/>
        <v>201410</v>
      </c>
      <c r="H36" s="13">
        <f t="shared" si="1"/>
        <v>10.51</v>
      </c>
      <c r="J36" s="12">
        <f t="shared" si="3"/>
        <v>82.20742150333015</v>
      </c>
      <c r="K36" s="12">
        <f t="shared" si="4"/>
        <v>90.58832857595941</v>
      </c>
      <c r="L36" s="16">
        <f t="shared" si="5"/>
        <v>107.68883544561818</v>
      </c>
      <c r="M36" s="7" t="str">
        <f t="shared" si="6"/>
        <v>*</v>
      </c>
      <c r="N36" s="8">
        <f t="shared" si="7"/>
        <v>36.014331548124005</v>
      </c>
    </row>
    <row r="37" spans="1:14" ht="12.75" outlineLevel="1">
      <c r="A37" s="1">
        <v>201411</v>
      </c>
      <c r="B37" s="2">
        <v>10.850000000000001</v>
      </c>
      <c r="C37" s="2">
        <v>3287.9100000000003</v>
      </c>
      <c r="E37" s="3">
        <f t="shared" si="2"/>
        <v>3.1336405529954066</v>
      </c>
      <c r="G37" s="12">
        <f t="shared" si="0"/>
        <v>201411</v>
      </c>
      <c r="H37" s="13">
        <f t="shared" si="1"/>
        <v>10.850000000000001</v>
      </c>
      <c r="J37" s="12">
        <f t="shared" si="3"/>
        <v>81.10599078341014</v>
      </c>
      <c r="K37" s="12">
        <f t="shared" si="4"/>
        <v>89.32411674347159</v>
      </c>
      <c r="L37" s="16">
        <f t="shared" si="5"/>
        <v>106.05284963685962</v>
      </c>
      <c r="M37" s="7" t="str">
        <f t="shared" si="6"/>
        <v>*</v>
      </c>
      <c r="N37" s="8">
        <f t="shared" si="7"/>
        <v>38.363632461490646</v>
      </c>
    </row>
    <row r="38" spans="1:14" ht="12.75" outlineLevel="1">
      <c r="A38" s="1">
        <v>201412</v>
      </c>
      <c r="B38" s="2">
        <v>9.98</v>
      </c>
      <c r="C38" s="2">
        <v>3285.26</v>
      </c>
      <c r="E38" s="3">
        <f t="shared" si="2"/>
        <v>-8.717434869739488</v>
      </c>
      <c r="G38" s="12">
        <f t="shared" si="0"/>
        <v>201412</v>
      </c>
      <c r="H38" s="13">
        <f t="shared" si="1"/>
        <v>9.98</v>
      </c>
      <c r="J38" s="12">
        <f t="shared" si="3"/>
        <v>93.18637274549098</v>
      </c>
      <c r="K38" s="12">
        <f t="shared" si="4"/>
        <v>97.67869071476285</v>
      </c>
      <c r="L38" s="16">
        <f t="shared" si="5"/>
        <v>97.99886333760723</v>
      </c>
      <c r="M38" s="7">
        <f t="shared" si="6"/>
      </c>
      <c r="N38" s="8">
        <f t="shared" si="7"/>
        <v>9.32788224879658</v>
      </c>
    </row>
    <row r="39" spans="1:14" ht="12.75" outlineLevel="1">
      <c r="A39" s="1">
        <v>201501</v>
      </c>
      <c r="B39" s="2">
        <v>10.239999999999998</v>
      </c>
      <c r="C39" s="2">
        <v>3530.3100000000004</v>
      </c>
      <c r="E39" s="3">
        <f t="shared" si="2"/>
        <v>2.539062499999981</v>
      </c>
      <c r="G39" s="12">
        <f t="shared" si="0"/>
        <v>201501</v>
      </c>
      <c r="H39" s="13">
        <f t="shared" si="1"/>
        <v>10.239999999999998</v>
      </c>
      <c r="J39" s="12">
        <f t="shared" si="3"/>
        <v>88.47656250000001</v>
      </c>
      <c r="K39" s="12">
        <f t="shared" si="4"/>
        <v>96.15885416666671</v>
      </c>
      <c r="L39" s="16">
        <f t="shared" si="5"/>
        <v>94.20662157120819</v>
      </c>
      <c r="M39" s="7">
        <f t="shared" si="6"/>
      </c>
      <c r="N39" s="8">
        <f t="shared" si="7"/>
        <v>18.16555016173887</v>
      </c>
    </row>
    <row r="40" spans="1:14" ht="12.75" outlineLevel="1">
      <c r="A40" s="1">
        <v>201502</v>
      </c>
      <c r="B40" s="2">
        <v>12.3</v>
      </c>
      <c r="C40" s="2">
        <v>3714.44</v>
      </c>
      <c r="E40" s="3">
        <f t="shared" si="2"/>
        <v>16.747967479674813</v>
      </c>
      <c r="G40" s="12">
        <f t="shared" si="0"/>
        <v>201502</v>
      </c>
      <c r="H40" s="13">
        <f t="shared" si="1"/>
        <v>12.3</v>
      </c>
      <c r="J40" s="12">
        <f t="shared" si="3"/>
        <v>79.18699186991869</v>
      </c>
      <c r="K40" s="12">
        <f t="shared" si="4"/>
        <v>81.78861788617886</v>
      </c>
      <c r="L40" s="16">
        <f t="shared" si="5"/>
        <v>106.96214454691822</v>
      </c>
      <c r="M40" s="7" t="str">
        <f t="shared" si="6"/>
        <v>*</v>
      </c>
      <c r="N40" s="8">
        <f t="shared" si="7"/>
        <v>26.045952137234107</v>
      </c>
    </row>
    <row r="41" spans="1:14" ht="12.75" outlineLevel="1">
      <c r="A41" s="1">
        <v>201503</v>
      </c>
      <c r="B41" s="2">
        <v>12.57</v>
      </c>
      <c r="C41" s="2">
        <v>3725.82</v>
      </c>
      <c r="E41" s="3">
        <f t="shared" si="2"/>
        <v>2.147971360381858</v>
      </c>
      <c r="G41" s="12">
        <f t="shared" si="0"/>
        <v>201503</v>
      </c>
      <c r="H41" s="13">
        <f t="shared" si="1"/>
        <v>12.57</v>
      </c>
      <c r="J41" s="12">
        <f t="shared" si="3"/>
        <v>75.25855210819412</v>
      </c>
      <c r="K41" s="12">
        <f t="shared" si="4"/>
        <v>82.09360912224875</v>
      </c>
      <c r="L41" s="16">
        <f t="shared" si="5"/>
        <v>107.86275310616242</v>
      </c>
      <c r="M41" s="7" t="str">
        <f t="shared" si="6"/>
        <v>*</v>
      </c>
      <c r="N41" s="8">
        <f t="shared" si="7"/>
        <v>33.350560236609155</v>
      </c>
    </row>
    <row r="42" spans="1:14" ht="12.75" outlineLevel="1">
      <c r="A42" s="1">
        <v>201504</v>
      </c>
      <c r="B42" s="2">
        <v>12.71</v>
      </c>
      <c r="C42" s="2">
        <v>3674.18</v>
      </c>
      <c r="E42" s="3">
        <f t="shared" si="2"/>
        <v>1.1014948859166056</v>
      </c>
      <c r="G42" s="12">
        <f t="shared" si="0"/>
        <v>201504</v>
      </c>
      <c r="H42" s="13">
        <f t="shared" si="1"/>
        <v>12.71</v>
      </c>
      <c r="J42" s="12">
        <f t="shared" si="3"/>
        <v>74.19354838709677</v>
      </c>
      <c r="K42" s="12">
        <f t="shared" si="4"/>
        <v>83.3398898505114</v>
      </c>
      <c r="L42" s="16">
        <f t="shared" si="5"/>
        <v>109.33345511524561</v>
      </c>
      <c r="M42" s="7" t="str">
        <f t="shared" si="6"/>
        <v>*</v>
      </c>
      <c r="N42" s="8">
        <f t="shared" si="7"/>
        <v>35.39384156773624</v>
      </c>
    </row>
    <row r="43" spans="1:14" ht="12.75" outlineLevel="1">
      <c r="A43" s="1">
        <v>201505</v>
      </c>
      <c r="B43" s="2">
        <v>13.91</v>
      </c>
      <c r="C43" s="2">
        <v>3708.66</v>
      </c>
      <c r="E43" s="3">
        <f t="shared" si="2"/>
        <v>8.626887131560023</v>
      </c>
      <c r="G43" s="12">
        <f t="shared" si="0"/>
        <v>201505</v>
      </c>
      <c r="H43" s="13">
        <f t="shared" si="1"/>
        <v>13.91</v>
      </c>
      <c r="J43" s="12">
        <f t="shared" si="3"/>
        <v>68.00862688713157</v>
      </c>
      <c r="K43" s="12">
        <f t="shared" si="4"/>
        <v>78.81619937694704</v>
      </c>
      <c r="L43" s="16">
        <f t="shared" si="5"/>
        <v>116.10062051326553</v>
      </c>
      <c r="M43" s="7" t="str">
        <f t="shared" si="6"/>
        <v>*</v>
      </c>
      <c r="N43" s="8">
        <f t="shared" si="7"/>
        <v>44.719015870656094</v>
      </c>
    </row>
    <row r="44" spans="1:14" ht="12.75" outlineLevel="1">
      <c r="A44" s="1">
        <v>201506</v>
      </c>
      <c r="B44" s="2">
        <v>13.76</v>
      </c>
      <c r="C44" s="2">
        <v>3574.7</v>
      </c>
      <c r="E44" s="3">
        <f t="shared" si="2"/>
        <v>-1.09011627906977</v>
      </c>
      <c r="G44" s="12">
        <f t="shared" si="0"/>
        <v>201506</v>
      </c>
      <c r="H44" s="13">
        <f t="shared" si="1"/>
        <v>13.76</v>
      </c>
      <c r="J44" s="12">
        <f t="shared" si="3"/>
        <v>68.67732558139537</v>
      </c>
      <c r="K44" s="12">
        <f t="shared" si="4"/>
        <v>82.28561046511626</v>
      </c>
      <c r="L44" s="16">
        <f t="shared" si="5"/>
        <v>116.64059675999329</v>
      </c>
      <c r="M44" s="7" t="str">
        <f t="shared" si="6"/>
        <v>*</v>
      </c>
      <c r="N44" s="8">
        <f t="shared" si="7"/>
        <v>43.166718038224964</v>
      </c>
    </row>
    <row r="45" spans="1:14" ht="12.75" outlineLevel="1">
      <c r="A45" s="1">
        <v>201507</v>
      </c>
      <c r="B45" s="2">
        <v>14.39</v>
      </c>
      <c r="C45" s="2">
        <v>3762.64</v>
      </c>
      <c r="E45" s="3">
        <f t="shared" si="2"/>
        <v>4.378040305767899</v>
      </c>
      <c r="G45" s="12">
        <f t="shared" si="0"/>
        <v>201507</v>
      </c>
      <c r="H45" s="13">
        <f t="shared" si="1"/>
        <v>14.39</v>
      </c>
      <c r="J45" s="12">
        <f t="shared" si="3"/>
        <v>62.404447533009034</v>
      </c>
      <c r="K45" s="12">
        <f t="shared" si="4"/>
        <v>81.8160759786889</v>
      </c>
      <c r="L45" s="16">
        <f t="shared" si="5"/>
        <v>113.24764650513809</v>
      </c>
      <c r="M45" s="7" t="str">
        <f t="shared" si="6"/>
        <v>*</v>
      </c>
      <c r="N45" s="8">
        <f t="shared" si="7"/>
        <v>59.753045579693264</v>
      </c>
    </row>
    <row r="46" spans="1:14" ht="12.75" outlineLevel="1">
      <c r="A46" s="1">
        <v>201508</v>
      </c>
      <c r="B46" s="2">
        <v>12.88</v>
      </c>
      <c r="C46" s="2">
        <v>3463.12</v>
      </c>
      <c r="E46" s="3">
        <f t="shared" si="2"/>
        <v>-11.723602484472046</v>
      </c>
      <c r="G46" s="12">
        <f t="shared" si="0"/>
        <v>201508</v>
      </c>
      <c r="H46" s="13">
        <f t="shared" si="1"/>
        <v>12.88</v>
      </c>
      <c r="J46" s="12">
        <f t="shared" si="3"/>
        <v>74.8447204968944</v>
      </c>
      <c r="K46" s="12">
        <f t="shared" si="4"/>
        <v>93.50414078674949</v>
      </c>
      <c r="L46" s="16">
        <f t="shared" si="5"/>
        <v>108.35778701704852</v>
      </c>
      <c r="M46" s="7" t="str">
        <f t="shared" si="6"/>
        <v>*</v>
      </c>
      <c r="N46" s="8">
        <f t="shared" si="7"/>
        <v>28.43981641354306</v>
      </c>
    </row>
    <row r="47" spans="1:14" ht="12.75" outlineLevel="1">
      <c r="A47" s="1">
        <v>201509</v>
      </c>
      <c r="B47" s="2">
        <v>11.94</v>
      </c>
      <c r="C47" s="2">
        <v>3296.76</v>
      </c>
      <c r="E47" s="3">
        <f t="shared" si="2"/>
        <v>-7.872696817420446</v>
      </c>
      <c r="G47" s="12">
        <f t="shared" si="0"/>
        <v>201509</v>
      </c>
      <c r="H47" s="13">
        <f t="shared" si="1"/>
        <v>11.94</v>
      </c>
      <c r="J47" s="12">
        <f t="shared" si="3"/>
        <v>87.26968174204356</v>
      </c>
      <c r="K47" s="12">
        <f t="shared" si="4"/>
        <v>101.92629815745394</v>
      </c>
      <c r="L47" s="16">
        <f t="shared" si="5"/>
        <v>104.60718782155709</v>
      </c>
      <c r="M47" s="7">
        <f t="shared" si="6"/>
      </c>
      <c r="N47" s="8">
        <f t="shared" si="7"/>
        <v>10.854716901976786</v>
      </c>
    </row>
    <row r="48" spans="1:14" ht="12.75" outlineLevel="1">
      <c r="A48" s="1">
        <v>201510</v>
      </c>
      <c r="B48" s="2">
        <v>12.49</v>
      </c>
      <c r="C48" s="2">
        <v>3600.2</v>
      </c>
      <c r="E48" s="3">
        <f t="shared" si="2"/>
        <v>4.40352281825461</v>
      </c>
      <c r="G48" s="12">
        <f t="shared" si="0"/>
        <v>201510</v>
      </c>
      <c r="H48" s="13">
        <f t="shared" si="1"/>
        <v>12.49</v>
      </c>
      <c r="J48" s="12">
        <f t="shared" si="3"/>
        <v>84.14731785428341</v>
      </c>
      <c r="K48" s="12">
        <f t="shared" si="4"/>
        <v>98.7590072057646</v>
      </c>
      <c r="L48" s="16">
        <f t="shared" si="5"/>
        <v>99.90094906901426</v>
      </c>
      <c r="M48" s="7">
        <f t="shared" si="6"/>
      </c>
      <c r="N48" s="8">
        <f t="shared" si="7"/>
        <v>14.530184215008479</v>
      </c>
    </row>
    <row r="49" spans="1:14" ht="12.75" outlineLevel="1">
      <c r="A49" s="1">
        <v>201511</v>
      </c>
      <c r="B49" s="2">
        <v>12.27</v>
      </c>
      <c r="C49" s="2">
        <v>3760.8900000000003</v>
      </c>
      <c r="E49" s="3">
        <f t="shared" si="2"/>
        <v>-1.7929910350448302</v>
      </c>
      <c r="G49" s="12">
        <f t="shared" si="0"/>
        <v>201511</v>
      </c>
      <c r="H49" s="13">
        <f t="shared" si="1"/>
        <v>12.27</v>
      </c>
      <c r="J49" s="12">
        <f t="shared" si="3"/>
        <v>88.42705786471069</v>
      </c>
      <c r="K49" s="12">
        <f t="shared" si="4"/>
        <v>101.49415919587068</v>
      </c>
      <c r="L49" s="16">
        <f t="shared" si="5"/>
        <v>94.0879293597773</v>
      </c>
      <c r="M49" s="7">
        <f t="shared" si="6"/>
      </c>
      <c r="N49" s="8">
        <f t="shared" si="7"/>
        <v>9.277543644535996</v>
      </c>
    </row>
    <row r="50" spans="1:14" ht="12.75" outlineLevel="1">
      <c r="A50" s="1">
        <v>201512</v>
      </c>
      <c r="B50" s="2">
        <v>11.75</v>
      </c>
      <c r="C50" s="2">
        <v>3700.3</v>
      </c>
      <c r="E50" s="3">
        <f t="shared" si="2"/>
        <v>-4.425531914893614</v>
      </c>
      <c r="G50" s="12">
        <f t="shared" si="0"/>
        <v>201512</v>
      </c>
      <c r="H50" s="13">
        <f t="shared" si="1"/>
        <v>11.75</v>
      </c>
      <c r="J50" s="12">
        <f t="shared" si="3"/>
        <v>84.93617021276596</v>
      </c>
      <c r="K50" s="12">
        <f t="shared" si="4"/>
        <v>107.24113475177306</v>
      </c>
      <c r="L50" s="16">
        <f t="shared" si="5"/>
        <v>91.37547823088528</v>
      </c>
      <c r="M50" s="7">
        <f t="shared" si="6"/>
      </c>
      <c r="N50" s="8">
        <f t="shared" si="7"/>
        <v>14.533118438145523</v>
      </c>
    </row>
    <row r="51" spans="1:14" ht="12.75" outlineLevel="1">
      <c r="A51" s="1">
        <v>201601</v>
      </c>
      <c r="B51" s="2">
        <v>10</v>
      </c>
      <c r="C51" s="2">
        <v>3486.22</v>
      </c>
      <c r="E51" s="3">
        <f t="shared" si="2"/>
        <v>-17.5</v>
      </c>
      <c r="G51" s="12">
        <f t="shared" si="0"/>
        <v>201601</v>
      </c>
      <c r="H51" s="13">
        <f t="shared" si="1"/>
        <v>10</v>
      </c>
      <c r="J51" s="12">
        <f t="shared" si="3"/>
        <v>102.39999999999998</v>
      </c>
      <c r="K51" s="12">
        <f t="shared" si="4"/>
        <v>125.80833333333332</v>
      </c>
      <c r="L51" s="16">
        <f t="shared" si="5"/>
        <v>82.58924841058773</v>
      </c>
      <c r="M51" s="7">
        <f t="shared" si="6"/>
      </c>
      <c r="N51" s="8">
        <f t="shared" si="7"/>
        <v>-6.36079577149635</v>
      </c>
    </row>
    <row r="52" spans="1:14" ht="12.75" outlineLevel="1">
      <c r="A52" s="1">
        <v>201602</v>
      </c>
      <c r="B52" s="2">
        <v>10.28</v>
      </c>
      <c r="C52" s="2">
        <v>3371.82</v>
      </c>
      <c r="E52" s="3">
        <f t="shared" si="2"/>
        <v>2.723735408560305</v>
      </c>
      <c r="G52" s="12">
        <f t="shared" si="0"/>
        <v>201602</v>
      </c>
      <c r="H52" s="13">
        <f t="shared" si="1"/>
        <v>10.28</v>
      </c>
      <c r="J52" s="12">
        <f t="shared" si="3"/>
        <v>119.64980544747084</v>
      </c>
      <c r="K52" s="12">
        <f t="shared" si="4"/>
        <v>120.74416342412452</v>
      </c>
      <c r="L52" s="16">
        <f t="shared" si="5"/>
        <v>88.2714894472927</v>
      </c>
      <c r="M52" s="7">
        <f t="shared" si="6"/>
      </c>
      <c r="N52" s="8">
        <f t="shared" si="7"/>
        <v>-23.35342579462527</v>
      </c>
    </row>
    <row r="53" spans="1:14" ht="12.75" outlineLevel="1">
      <c r="A53" s="1">
        <v>201603</v>
      </c>
      <c r="B53" s="2">
        <v>10.63</v>
      </c>
      <c r="C53" s="2">
        <v>3373.04</v>
      </c>
      <c r="E53" s="3">
        <f t="shared" si="2"/>
        <v>3.292568203198508</v>
      </c>
      <c r="G53" s="12">
        <f t="shared" si="0"/>
        <v>201603</v>
      </c>
      <c r="H53" s="13">
        <f t="shared" si="1"/>
        <v>10.63</v>
      </c>
      <c r="J53" s="12">
        <f t="shared" si="3"/>
        <v>118.25023518344308</v>
      </c>
      <c r="K53" s="12">
        <f t="shared" si="4"/>
        <v>115.24772656005015</v>
      </c>
      <c r="L53" s="16">
        <f t="shared" si="5"/>
        <v>91.69165995404194</v>
      </c>
      <c r="M53" s="7">
        <f t="shared" si="6"/>
      </c>
      <c r="N53" s="8">
        <f t="shared" si="7"/>
        <v>-21.903508125749156</v>
      </c>
    </row>
    <row r="54" spans="1:14" ht="12.75" outlineLevel="1">
      <c r="A54" s="1">
        <v>201604</v>
      </c>
      <c r="B54" s="2">
        <v>10.695</v>
      </c>
      <c r="C54" s="2">
        <v>3409.3700000000003</v>
      </c>
      <c r="E54" s="3">
        <f t="shared" si="2"/>
        <v>0.607760635811122</v>
      </c>
      <c r="G54" s="12">
        <f t="shared" si="0"/>
        <v>201604</v>
      </c>
      <c r="H54" s="13">
        <f t="shared" si="1"/>
        <v>10.695</v>
      </c>
      <c r="J54" s="12">
        <f t="shared" si="3"/>
        <v>118.84057971014494</v>
      </c>
      <c r="K54" s="12">
        <f t="shared" si="4"/>
        <v>112.9772479351722</v>
      </c>
      <c r="L54" s="16">
        <f t="shared" si="5"/>
        <v>91.96475928853853</v>
      </c>
      <c r="M54" s="7">
        <f t="shared" si="6"/>
      </c>
      <c r="N54" s="8">
        <f t="shared" si="7"/>
        <v>-22.492263869673113</v>
      </c>
    </row>
    <row r="55" spans="1:14" ht="12.75" outlineLevel="1">
      <c r="A55" s="1">
        <v>201605</v>
      </c>
      <c r="B55" s="2">
        <v>11.195</v>
      </c>
      <c r="C55" s="2">
        <v>3514.06</v>
      </c>
      <c r="E55" s="3">
        <f t="shared" si="2"/>
        <v>4.466279589102277</v>
      </c>
      <c r="G55" s="12">
        <f t="shared" si="0"/>
        <v>201605</v>
      </c>
      <c r="H55" s="13">
        <f t="shared" si="1"/>
        <v>11.195</v>
      </c>
      <c r="J55" s="12">
        <f t="shared" si="3"/>
        <v>124.25189816882536</v>
      </c>
      <c r="K55" s="12">
        <f t="shared" si="4"/>
        <v>105.9103766562453</v>
      </c>
      <c r="L55" s="16">
        <f t="shared" si="5"/>
        <v>94.74277883415064</v>
      </c>
      <c r="M55" s="7">
        <f t="shared" si="6"/>
      </c>
      <c r="N55" s="8">
        <f t="shared" si="7"/>
        <v>-28.73949529875488</v>
      </c>
    </row>
    <row r="56" spans="1:14" ht="12.75" outlineLevel="1">
      <c r="A56" s="1">
        <v>201606</v>
      </c>
      <c r="B56" s="2">
        <v>9.179</v>
      </c>
      <c r="C56" s="2">
        <v>3345.63</v>
      </c>
      <c r="E56" s="3">
        <f t="shared" si="2"/>
        <v>-21.96317681664669</v>
      </c>
      <c r="G56" s="12">
        <f t="shared" si="0"/>
        <v>201606</v>
      </c>
      <c r="H56" s="13">
        <f t="shared" si="1"/>
        <v>9.179</v>
      </c>
      <c r="J56" s="12">
        <f t="shared" si="3"/>
        <v>149.9073973199695</v>
      </c>
      <c r="K56" s="12">
        <f t="shared" si="4"/>
        <v>125.01271017176887</v>
      </c>
      <c r="L56" s="16">
        <f t="shared" si="5"/>
        <v>83.85021908386601</v>
      </c>
      <c r="M56" s="7">
        <f t="shared" si="6"/>
      </c>
      <c r="N56" s="8">
        <f t="shared" si="7"/>
        <v>-41.4609297820133</v>
      </c>
    </row>
    <row r="57" spans="1:14" ht="12.75" outlineLevel="1">
      <c r="A57" s="1">
        <v>201607</v>
      </c>
      <c r="B57" s="2">
        <v>10</v>
      </c>
      <c r="C57" s="2">
        <v>3464.84</v>
      </c>
      <c r="E57" s="3">
        <f t="shared" si="2"/>
        <v>8.209999999999997</v>
      </c>
      <c r="G57" s="12">
        <f t="shared" si="0"/>
        <v>201607</v>
      </c>
      <c r="H57" s="13">
        <f t="shared" si="1"/>
        <v>10</v>
      </c>
      <c r="J57" s="12">
        <f t="shared" si="3"/>
        <v>143.9</v>
      </c>
      <c r="K57" s="12">
        <f t="shared" si="4"/>
        <v>111.09083333333334</v>
      </c>
      <c r="L57" s="16">
        <f t="shared" si="5"/>
        <v>90.46711547132553</v>
      </c>
      <c r="M57" s="7">
        <f t="shared" si="6"/>
      </c>
      <c r="N57" s="8">
        <f t="shared" si="7"/>
        <v>-36.47880278168491</v>
      </c>
    </row>
    <row r="58" spans="1:14" ht="12.75" outlineLevel="1">
      <c r="A58" s="1">
        <v>201608</v>
      </c>
      <c r="B58" s="2">
        <v>11.22</v>
      </c>
      <c r="C58" s="2">
        <v>3553.3700000000003</v>
      </c>
      <c r="E58" s="3">
        <f t="shared" si="2"/>
        <v>10.873440285204996</v>
      </c>
      <c r="G58" s="12">
        <f t="shared" si="0"/>
        <v>201608</v>
      </c>
      <c r="H58" s="13">
        <f t="shared" si="1"/>
        <v>11.22</v>
      </c>
      <c r="J58" s="12">
        <f t="shared" si="3"/>
        <v>114.79500891265597</v>
      </c>
      <c r="K58" s="12">
        <f t="shared" si="4"/>
        <v>97.77852049910874</v>
      </c>
      <c r="L58" s="16">
        <f t="shared" si="5"/>
        <v>100.43966083593678</v>
      </c>
      <c r="M58" s="7" t="str">
        <f t="shared" si="6"/>
        <v>*</v>
      </c>
      <c r="N58" s="8">
        <f t="shared" si="7"/>
        <v>-15.908500837737764</v>
      </c>
    </row>
    <row r="59" spans="1:14" ht="12.75" outlineLevel="1">
      <c r="A59" s="1">
        <v>201609</v>
      </c>
      <c r="B59" s="2">
        <v>10.99</v>
      </c>
      <c r="C59" s="2">
        <v>3555.92</v>
      </c>
      <c r="E59" s="3">
        <f t="shared" si="2"/>
        <v>-2.092811646951778</v>
      </c>
      <c r="G59" s="12">
        <f t="shared" si="0"/>
        <v>201609</v>
      </c>
      <c r="H59" s="13">
        <f t="shared" si="1"/>
        <v>10.99</v>
      </c>
      <c r="J59" s="12">
        <f t="shared" si="3"/>
        <v>108.64422202001819</v>
      </c>
      <c r="K59" s="12">
        <f t="shared" si="4"/>
        <v>99.1044889293297</v>
      </c>
      <c r="L59" s="16">
        <f t="shared" si="5"/>
        <v>99.63759744416019</v>
      </c>
      <c r="M59" s="7" t="str">
        <f t="shared" si="6"/>
        <v>*</v>
      </c>
      <c r="N59" s="8">
        <f t="shared" si="7"/>
        <v>-11.283906916510407</v>
      </c>
    </row>
    <row r="60" spans="1:14" ht="12.75" outlineLevel="1">
      <c r="A60" s="1">
        <v>201610</v>
      </c>
      <c r="B60" s="2">
        <v>11.995</v>
      </c>
      <c r="C60" s="2">
        <v>3540.56</v>
      </c>
      <c r="E60" s="3">
        <f t="shared" si="2"/>
        <v>8.378491037932465</v>
      </c>
      <c r="G60" s="12">
        <f t="shared" si="0"/>
        <v>201610</v>
      </c>
      <c r="H60" s="13">
        <f t="shared" si="1"/>
        <v>11.995</v>
      </c>
      <c r="J60" s="12">
        <f t="shared" si="3"/>
        <v>104.12671946644436</v>
      </c>
      <c r="K60" s="12">
        <f t="shared" si="4"/>
        <v>90.45713491732664</v>
      </c>
      <c r="L60" s="16">
        <f t="shared" si="5"/>
        <v>109.48096587193592</v>
      </c>
      <c r="M60" s="7" t="str">
        <f t="shared" si="6"/>
        <v>*</v>
      </c>
      <c r="N60" s="8">
        <f t="shared" si="7"/>
        <v>-7.674267580674037</v>
      </c>
    </row>
    <row r="61" spans="1:14" ht="12.75" outlineLevel="1">
      <c r="A61" s="1">
        <v>201611</v>
      </c>
      <c r="B61" s="2">
        <v>12.850000000000001</v>
      </c>
      <c r="C61" s="2">
        <v>3478.63</v>
      </c>
      <c r="E61" s="3">
        <f t="shared" si="2"/>
        <v>6.653696498054492</v>
      </c>
      <c r="G61" s="12">
        <f t="shared" si="0"/>
        <v>201611</v>
      </c>
      <c r="H61" s="13">
        <f t="shared" si="1"/>
        <v>12.850000000000001</v>
      </c>
      <c r="J61" s="12">
        <f t="shared" si="3"/>
        <v>95.48638132295719</v>
      </c>
      <c r="K61" s="12">
        <f t="shared" si="4"/>
        <v>84.81452658884565</v>
      </c>
      <c r="L61" s="16">
        <f t="shared" si="5"/>
        <v>118.04612027877876</v>
      </c>
      <c r="M61" s="7" t="str">
        <f t="shared" si="6"/>
        <v>*</v>
      </c>
      <c r="N61" s="8">
        <f t="shared" si="7"/>
        <v>-0.6317470390326884</v>
      </c>
    </row>
    <row r="62" spans="1:14" ht="12.75" outlineLevel="1">
      <c r="A62" s="1">
        <v>201612</v>
      </c>
      <c r="B62" s="2">
        <v>13.37</v>
      </c>
      <c r="C62" s="2">
        <v>3606.36</v>
      </c>
      <c r="E62" s="3">
        <f t="shared" si="2"/>
        <v>3.889304412864606</v>
      </c>
      <c r="G62" s="12">
        <f t="shared" si="0"/>
        <v>201612</v>
      </c>
      <c r="H62" s="13">
        <f t="shared" si="1"/>
        <v>13.37</v>
      </c>
      <c r="J62" s="12">
        <f t="shared" si="3"/>
        <v>87.88332086761406</v>
      </c>
      <c r="K62" s="12">
        <f t="shared" si="4"/>
        <v>82.52555472450761</v>
      </c>
      <c r="L62" s="16">
        <f t="shared" si="5"/>
        <v>116.76035441723516</v>
      </c>
      <c r="M62" s="7" t="str">
        <f t="shared" si="6"/>
        <v>*</v>
      </c>
      <c r="N62" s="8">
        <f t="shared" si="7"/>
        <v>6.165897851580952</v>
      </c>
    </row>
    <row r="63" spans="1:14" ht="12.75" outlineLevel="1">
      <c r="A63" s="1">
        <v>201701</v>
      </c>
      <c r="B63" s="2">
        <v>13.25</v>
      </c>
      <c r="C63" s="2">
        <v>3542.27</v>
      </c>
      <c r="E63" s="3">
        <f t="shared" si="2"/>
        <v>-0.9056603773584847</v>
      </c>
      <c r="G63" s="12">
        <f t="shared" si="0"/>
        <v>201701</v>
      </c>
      <c r="H63" s="13">
        <f t="shared" si="1"/>
        <v>13.25</v>
      </c>
      <c r="J63" s="12">
        <f t="shared" si="3"/>
        <v>75.47169811320755</v>
      </c>
      <c r="K63" s="12">
        <f t="shared" si="4"/>
        <v>85.31698113207545</v>
      </c>
      <c r="L63" s="16">
        <f t="shared" si="5"/>
        <v>115.13812421098724</v>
      </c>
      <c r="M63" s="7" t="str">
        <f t="shared" si="6"/>
        <v>*</v>
      </c>
      <c r="N63" s="8">
        <f t="shared" si="7"/>
        <v>23.688673314276716</v>
      </c>
    </row>
    <row r="64" spans="1:14" ht="12.75" outlineLevel="1">
      <c r="A64" s="1">
        <v>201702</v>
      </c>
      <c r="B64" s="2">
        <v>13.015</v>
      </c>
      <c r="C64" s="2">
        <v>3584.13</v>
      </c>
      <c r="E64" s="3">
        <f t="shared" si="2"/>
        <v>-1.8056089127929267</v>
      </c>
      <c r="G64" s="12">
        <f t="shared" si="0"/>
        <v>201702</v>
      </c>
      <c r="H64" s="13">
        <f t="shared" si="1"/>
        <v>13.015</v>
      </c>
      <c r="J64" s="12">
        <f t="shared" si="3"/>
        <v>78.98578563196311</v>
      </c>
      <c r="K64" s="12">
        <f t="shared" si="4"/>
        <v>88.60865667819183</v>
      </c>
      <c r="L64" s="16">
        <f t="shared" si="5"/>
        <v>110.12324079396895</v>
      </c>
      <c r="M64" s="7" t="str">
        <f t="shared" si="6"/>
        <v>*</v>
      </c>
      <c r="N64" s="8">
        <f t="shared" si="7"/>
        <v>19.09469433585613</v>
      </c>
    </row>
    <row r="65" spans="1:14" ht="12.75" outlineLevel="1">
      <c r="A65" s="1">
        <v>201703</v>
      </c>
      <c r="B65" s="2">
        <v>14.17</v>
      </c>
      <c r="C65" s="2">
        <v>3817.02</v>
      </c>
      <c r="E65" s="3">
        <f t="shared" si="2"/>
        <v>8.151023288637964</v>
      </c>
      <c r="G65" s="12">
        <f t="shared" si="0"/>
        <v>201703</v>
      </c>
      <c r="H65" s="13">
        <f t="shared" si="1"/>
        <v>14.17</v>
      </c>
      <c r="J65" s="12">
        <f t="shared" si="3"/>
        <v>75.01764290755116</v>
      </c>
      <c r="K65" s="12">
        <f t="shared" si="4"/>
        <v>83.46800752764055</v>
      </c>
      <c r="L65" s="16">
        <f t="shared" si="5"/>
        <v>110.9339974886826</v>
      </c>
      <c r="M65" s="7" t="str">
        <f t="shared" si="6"/>
        <v>*</v>
      </c>
      <c r="N65" s="8">
        <f t="shared" si="7"/>
        <v>23.287138560802525</v>
      </c>
    </row>
    <row r="66" spans="1:14" ht="12.75" outlineLevel="1">
      <c r="A66" s="1">
        <v>201704</v>
      </c>
      <c r="B66" s="2">
        <v>14.945</v>
      </c>
      <c r="C66" s="2">
        <v>3875.53</v>
      </c>
      <c r="E66" s="3">
        <f t="shared" si="2"/>
        <v>5.185680829708935</v>
      </c>
      <c r="G66" s="12">
        <f t="shared" si="0"/>
        <v>201704</v>
      </c>
      <c r="H66" s="13">
        <f t="shared" si="1"/>
        <v>14.945</v>
      </c>
      <c r="J66" s="12">
        <f t="shared" si="3"/>
        <v>71.56239544998327</v>
      </c>
      <c r="K66" s="12">
        <f t="shared" si="4"/>
        <v>81.50942344150775</v>
      </c>
      <c r="L66" s="16">
        <f t="shared" si="5"/>
        <v>113.11432046344761</v>
      </c>
      <c r="M66" s="7" t="str">
        <f t="shared" si="6"/>
        <v>*</v>
      </c>
      <c r="N66" s="8">
        <f t="shared" si="7"/>
        <v>27.545399343701366</v>
      </c>
    </row>
    <row r="67" spans="1:14" ht="12.75" outlineLevel="1">
      <c r="A67" s="1">
        <v>201705</v>
      </c>
      <c r="B67" s="2">
        <v>14.89</v>
      </c>
      <c r="C67" s="2">
        <v>3888.32</v>
      </c>
      <c r="E67" s="3">
        <f t="shared" si="2"/>
        <v>-0.36937541974479327</v>
      </c>
      <c r="G67" s="12">
        <f aca="true" t="shared" si="8" ref="G67:G98">A67</f>
        <v>201705</v>
      </c>
      <c r="H67" s="13">
        <f aca="true" t="shared" si="9" ref="H67:H98">$B67</f>
        <v>14.89</v>
      </c>
      <c r="J67" s="12">
        <f t="shared" si="3"/>
        <v>75.1846877098724</v>
      </c>
      <c r="K67" s="12">
        <f t="shared" si="4"/>
        <v>83.87844190732035</v>
      </c>
      <c r="L67" s="16">
        <f t="shared" si="5"/>
        <v>110.51428500052516</v>
      </c>
      <c r="M67" s="7" t="str">
        <f t="shared" si="6"/>
        <v>*</v>
      </c>
      <c r="N67" s="8">
        <f t="shared" si="7"/>
        <v>22.93651339457228</v>
      </c>
    </row>
    <row r="68" spans="1:14" ht="12.75" outlineLevel="1">
      <c r="A68" s="1">
        <v>201706</v>
      </c>
      <c r="B68" s="2">
        <v>15.1</v>
      </c>
      <c r="C68" s="2">
        <v>3793.62</v>
      </c>
      <c r="E68" s="3">
        <f aca="true" t="shared" si="10" ref="E68:E98">100*($B68-$B67)/$B68</f>
        <v>1.390728476821186</v>
      </c>
      <c r="G68" s="12">
        <f t="shared" si="8"/>
        <v>201706</v>
      </c>
      <c r="H68" s="13">
        <f t="shared" si="9"/>
        <v>15.1</v>
      </c>
      <c r="J68" s="12">
        <f t="shared" si="3"/>
        <v>60.78807947019868</v>
      </c>
      <c r="K68" s="12">
        <f t="shared" si="4"/>
        <v>85.97958057395142</v>
      </c>
      <c r="L68" s="16">
        <f t="shared" si="5"/>
        <v>111.64948062436996</v>
      </c>
      <c r="M68" s="7" t="str">
        <f t="shared" si="6"/>
        <v>*</v>
      </c>
      <c r="N68" s="8">
        <f t="shared" si="7"/>
        <v>86.5586759369468</v>
      </c>
    </row>
    <row r="69" spans="1:14" ht="12.75" outlineLevel="1">
      <c r="A69" s="1">
        <v>201707</v>
      </c>
      <c r="B69" s="2">
        <v>15.815000000000001</v>
      </c>
      <c r="C69" s="2">
        <v>3942.46</v>
      </c>
      <c r="E69" s="3">
        <f t="shared" si="10"/>
        <v>4.521024343977247</v>
      </c>
      <c r="G69" s="12">
        <f t="shared" si="8"/>
        <v>201707</v>
      </c>
      <c r="H69" s="13">
        <f t="shared" si="9"/>
        <v>15.815000000000001</v>
      </c>
      <c r="J69" s="12">
        <f t="shared" si="3"/>
        <v>63.231109705975335</v>
      </c>
      <c r="K69" s="12">
        <f t="shared" si="4"/>
        <v>85.15649699652228</v>
      </c>
      <c r="L69" s="16">
        <f t="shared" si="5"/>
        <v>109.65832022352637</v>
      </c>
      <c r="M69" s="7" t="str">
        <f t="shared" si="6"/>
        <v>*</v>
      </c>
      <c r="N69" s="8">
        <f t="shared" si="7"/>
        <v>83.32419267629143</v>
      </c>
    </row>
    <row r="70" spans="1:14" ht="12.75" outlineLevel="1">
      <c r="A70" s="1">
        <v>201708</v>
      </c>
      <c r="B70" s="2">
        <v>14.9</v>
      </c>
      <c r="C70" s="2">
        <v>3887.55</v>
      </c>
      <c r="E70" s="3">
        <f t="shared" si="10"/>
        <v>-6.140939597315442</v>
      </c>
      <c r="G70" s="12">
        <f t="shared" si="8"/>
        <v>201708</v>
      </c>
      <c r="H70" s="13">
        <f t="shared" si="9"/>
        <v>14.9</v>
      </c>
      <c r="J70" s="12">
        <f t="shared" si="3"/>
        <v>75.30201342281879</v>
      </c>
      <c r="K70" s="12">
        <f t="shared" si="4"/>
        <v>92.4440715883669</v>
      </c>
      <c r="L70" s="16">
        <f t="shared" si="5"/>
        <v>103.21538082280829</v>
      </c>
      <c r="M70" s="7" t="str">
        <f t="shared" si="6"/>
        <v>*</v>
      </c>
      <c r="N70" s="8">
        <f t="shared" si="7"/>
        <v>48.78275238777118</v>
      </c>
    </row>
    <row r="71" spans="1:14" ht="12.75" outlineLevel="1">
      <c r="A71" s="1">
        <v>201709</v>
      </c>
      <c r="B71" s="2">
        <v>15.6</v>
      </c>
      <c r="C71" s="2">
        <v>4017.75</v>
      </c>
      <c r="E71" s="3">
        <f t="shared" si="10"/>
        <v>4.487179487179483</v>
      </c>
      <c r="G71" s="12">
        <f t="shared" si="8"/>
        <v>201709</v>
      </c>
      <c r="H71" s="13">
        <f t="shared" si="9"/>
        <v>15.6</v>
      </c>
      <c r="J71" s="12">
        <f t="shared" si="3"/>
        <v>70.44871794871796</v>
      </c>
      <c r="K71" s="12">
        <f t="shared" si="4"/>
        <v>90.75854700854701</v>
      </c>
      <c r="L71" s="16">
        <f t="shared" si="5"/>
        <v>102.78074388046072</v>
      </c>
      <c r="M71" s="7" t="str">
        <f t="shared" si="6"/>
        <v>*</v>
      </c>
      <c r="N71" s="8">
        <f t="shared" si="7"/>
        <v>63.140858346723526</v>
      </c>
    </row>
    <row r="72" spans="1:14" ht="12.75" outlineLevel="1">
      <c r="A72" s="1">
        <v>201710</v>
      </c>
      <c r="B72" s="2">
        <v>15.860000000000001</v>
      </c>
      <c r="C72" s="2">
        <v>4096.38</v>
      </c>
      <c r="E72" s="3">
        <f t="shared" si="10"/>
        <v>1.6393442622950918</v>
      </c>
      <c r="G72" s="12">
        <f t="shared" si="8"/>
        <v>201710</v>
      </c>
      <c r="H72" s="13">
        <f t="shared" si="9"/>
        <v>15.860000000000001</v>
      </c>
      <c r="J72" s="12">
        <f t="shared" si="3"/>
        <v>75.63051702395964</v>
      </c>
      <c r="K72" s="12">
        <f t="shared" si="4"/>
        <v>91.30149222362336</v>
      </c>
      <c r="L72" s="16">
        <f t="shared" si="5"/>
        <v>101.44683034723874</v>
      </c>
      <c r="M72" s="7" t="str">
        <f t="shared" si="6"/>
        <v>*</v>
      </c>
      <c r="N72" s="8">
        <f t="shared" si="7"/>
        <v>54.92569880566945</v>
      </c>
    </row>
    <row r="73" spans="1:14" ht="12.75" outlineLevel="1">
      <c r="A73" s="1">
        <v>201711</v>
      </c>
      <c r="B73" s="2">
        <v>15.155</v>
      </c>
      <c r="C73" s="2">
        <v>3984.1</v>
      </c>
      <c r="E73" s="3">
        <f t="shared" si="10"/>
        <v>-4.651930056087112</v>
      </c>
      <c r="G73" s="12">
        <f t="shared" si="8"/>
        <v>201711</v>
      </c>
      <c r="H73" s="13">
        <f t="shared" si="9"/>
        <v>15.155</v>
      </c>
      <c r="J73" s="12">
        <f t="shared" si="3"/>
        <v>84.79049818541736</v>
      </c>
      <c r="K73" s="12">
        <f t="shared" si="4"/>
        <v>96.8162322665787</v>
      </c>
      <c r="L73" s="16">
        <f t="shared" si="5"/>
        <v>99.45648722656487</v>
      </c>
      <c r="M73" s="7">
        <f t="shared" si="6"/>
      </c>
      <c r="N73" s="8">
        <f t="shared" si="7"/>
        <v>30.26995068741001</v>
      </c>
    </row>
    <row r="74" spans="1:14" ht="12.75" outlineLevel="1">
      <c r="A74" s="1">
        <v>201712</v>
      </c>
      <c r="B74" s="2">
        <v>15.325</v>
      </c>
      <c r="C74" s="2">
        <v>3977.88</v>
      </c>
      <c r="E74" s="3">
        <f t="shared" si="10"/>
        <v>1.1092985318107662</v>
      </c>
      <c r="G74" s="12">
        <f t="shared" si="8"/>
        <v>201712</v>
      </c>
      <c r="H74" s="13">
        <f t="shared" si="9"/>
        <v>15.325</v>
      </c>
      <c r="J74" s="12">
        <f t="shared" si="3"/>
        <v>87.24306688417619</v>
      </c>
      <c r="K74" s="12">
        <f t="shared" si="4"/>
        <v>96.80532898314303</v>
      </c>
      <c r="L74" s="16">
        <f t="shared" si="5"/>
        <v>100.42721028215672</v>
      </c>
      <c r="M74" s="7">
        <f t="shared" si="6"/>
      </c>
      <c r="N74" s="8">
        <f t="shared" si="7"/>
        <v>25.28112764122598</v>
      </c>
    </row>
    <row r="75" spans="1:14" ht="12.75" outlineLevel="1">
      <c r="A75" s="1">
        <v>201801</v>
      </c>
      <c r="B75" s="2">
        <v>15.83</v>
      </c>
      <c r="C75" s="9">
        <v>4111.650000000001</v>
      </c>
      <c r="E75" s="3">
        <f t="shared" si="10"/>
        <v>3.1901452937460566</v>
      </c>
      <c r="G75" s="12">
        <f t="shared" si="8"/>
        <v>201801</v>
      </c>
      <c r="H75" s="13">
        <f t="shared" si="9"/>
        <v>15.83</v>
      </c>
      <c r="J75" s="12">
        <f t="shared" si="3"/>
        <v>83.70183196462413</v>
      </c>
      <c r="K75" s="12">
        <f t="shared" si="4"/>
        <v>95.07527900610657</v>
      </c>
      <c r="L75" s="16">
        <f t="shared" si="5"/>
        <v>100.14162770454598</v>
      </c>
      <c r="M75" s="7">
        <f t="shared" si="6"/>
      </c>
      <c r="N75" s="8">
        <f t="shared" si="7"/>
        <v>33.54948370306048</v>
      </c>
    </row>
    <row r="76" spans="1:14" ht="12.75" outlineLevel="1">
      <c r="A76" s="1">
        <v>201802</v>
      </c>
      <c r="B76" s="2">
        <v>14.478</v>
      </c>
      <c r="C76" s="2">
        <v>3994.45</v>
      </c>
      <c r="E76" s="3">
        <f t="shared" si="10"/>
        <v>-9.33830639591104</v>
      </c>
      <c r="G76" s="12">
        <f t="shared" si="8"/>
        <v>201802</v>
      </c>
      <c r="H76" s="13">
        <f t="shared" si="9"/>
        <v>14.478</v>
      </c>
      <c r="I76"/>
      <c r="J76" s="12">
        <f t="shared" si="3"/>
        <v>89.89501312335959</v>
      </c>
      <c r="K76" s="12">
        <f t="shared" si="4"/>
        <v>104.79578210618409</v>
      </c>
      <c r="L76" s="16">
        <f t="shared" si="5"/>
        <v>94.3353616354239</v>
      </c>
      <c r="M76" s="7">
        <f t="shared" si="6"/>
      </c>
      <c r="N76" s="8">
        <f t="shared" si="7"/>
        <v>14.899064678199892</v>
      </c>
    </row>
    <row r="77" spans="1:14" ht="12.75" outlineLevel="1">
      <c r="A77" s="1">
        <v>201803</v>
      </c>
      <c r="B77" s="2">
        <v>13.7</v>
      </c>
      <c r="C77" s="2">
        <v>3857.1</v>
      </c>
      <c r="E77" s="3">
        <f t="shared" si="10"/>
        <v>-5.678832116788325</v>
      </c>
      <c r="G77" s="12">
        <f t="shared" si="8"/>
        <v>201803</v>
      </c>
      <c r="H77" s="13">
        <f t="shared" si="9"/>
        <v>13.7</v>
      </c>
      <c r="I77"/>
      <c r="J77" s="12">
        <f t="shared" si="3"/>
        <v>103.43065693430657</v>
      </c>
      <c r="K77" s="12">
        <f t="shared" si="4"/>
        <v>110.46107055961072</v>
      </c>
      <c r="L77" s="16">
        <f t="shared" si="5"/>
        <v>92.7624773449757</v>
      </c>
      <c r="M77" s="7">
        <f t="shared" si="6"/>
      </c>
      <c r="N77" s="8">
        <f t="shared" si="7"/>
        <v>-7.9710337252300825</v>
      </c>
    </row>
    <row r="78" spans="1:14" ht="12.75" outlineLevel="1">
      <c r="A78" s="1">
        <v>201804</v>
      </c>
      <c r="B78" s="2">
        <v>13.976</v>
      </c>
      <c r="C78" s="2">
        <v>3910.3</v>
      </c>
      <c r="E78" s="3">
        <f t="shared" si="10"/>
        <v>1.97481396680024</v>
      </c>
      <c r="G78" s="12">
        <f t="shared" si="8"/>
        <v>201804</v>
      </c>
      <c r="H78" s="13">
        <f t="shared" si="9"/>
        <v>13.976</v>
      </c>
      <c r="I78"/>
      <c r="J78" s="12">
        <f t="shared" si="3"/>
        <v>106.93331425300515</v>
      </c>
      <c r="K78" s="12">
        <f t="shared" si="4"/>
        <v>107.70189372257202</v>
      </c>
      <c r="L78" s="16">
        <f t="shared" si="5"/>
        <v>93.91335273220619</v>
      </c>
      <c r="M78" s="7">
        <f t="shared" si="6"/>
      </c>
      <c r="N78" s="8">
        <f t="shared" si="7"/>
        <v>-14.205009230357964</v>
      </c>
    </row>
    <row r="79" spans="1:14" ht="12.75" outlineLevel="1">
      <c r="A79" s="1">
        <v>201805</v>
      </c>
      <c r="B79" s="2">
        <v>12.458</v>
      </c>
      <c r="C79" s="9">
        <v>3764.22</v>
      </c>
      <c r="E79" s="3">
        <f t="shared" si="10"/>
        <v>-12.18494140311447</v>
      </c>
      <c r="G79" s="12">
        <f t="shared" si="8"/>
        <v>201805</v>
      </c>
      <c r="H79" s="13">
        <f t="shared" si="9"/>
        <v>12.458</v>
      </c>
      <c r="I79"/>
      <c r="J79" s="12">
        <f aca="true" t="shared" si="11" ref="J79:J98">100-100*($B79-$B67)/$B79</f>
        <v>119.52159255097126</v>
      </c>
      <c r="K79" s="12">
        <f aca="true" t="shared" si="12" ref="K79:K98">100*AVERAGE($B68:$B79)/$B79</f>
        <v>119.19850698346443</v>
      </c>
      <c r="L79" s="16">
        <f aca="true" t="shared" si="13" ref="L79:L98">100*(AVERAGE($C68:$C79)/$C79)/(AVERAGE($B68:$B79)/$B79)</f>
        <v>87.91801853445985</v>
      </c>
      <c r="M79" s="7">
        <f aca="true" t="shared" si="14" ref="M79:M98">IF(AND(AVERAGE($B71:$B79)/$B79&lt;1,(AVERAGE($C71:$C79)/$C79/(AVERAGE($B71:$B79)/$B79))&gt;1),"*","")</f>
      </c>
      <c r="N79" s="8">
        <f aca="true" t="shared" si="15" ref="N79:N98">100*AVERAGE($E68:$E79)/STDEVA($E68:$E79)</f>
        <v>-28.851938644771586</v>
      </c>
    </row>
    <row r="80" spans="1:14" ht="12.75" outlineLevel="1">
      <c r="A80" s="1">
        <v>201806</v>
      </c>
      <c r="B80" s="2">
        <v>12.328</v>
      </c>
      <c r="C80" s="9">
        <v>3719.86</v>
      </c>
      <c r="E80" s="3">
        <f t="shared" si="10"/>
        <v>-1.0545100584036404</v>
      </c>
      <c r="G80" s="12">
        <f t="shared" si="8"/>
        <v>201806</v>
      </c>
      <c r="H80" s="13">
        <f t="shared" si="9"/>
        <v>12.328</v>
      </c>
      <c r="I80"/>
      <c r="J80" s="12">
        <f t="shared" si="11"/>
        <v>122.48539909149903</v>
      </c>
      <c r="K80" s="12">
        <f t="shared" si="12"/>
        <v>118.5816839714471</v>
      </c>
      <c r="L80" s="16">
        <f t="shared" si="13"/>
        <v>89.28988474216125</v>
      </c>
      <c r="M80" s="7">
        <f t="shared" si="14"/>
      </c>
      <c r="N80" s="8">
        <f t="shared" si="15"/>
        <v>-32.87111858025297</v>
      </c>
    </row>
    <row r="81" spans="1:14" ht="12.75" outlineLevel="1">
      <c r="A81" s="1">
        <v>201807</v>
      </c>
      <c r="B81" s="2">
        <v>13.102</v>
      </c>
      <c r="C81" s="2">
        <v>3899.04</v>
      </c>
      <c r="E81" s="3">
        <f t="shared" si="10"/>
        <v>5.9074950389253615</v>
      </c>
      <c r="G81" s="12">
        <f t="shared" si="8"/>
        <v>201807</v>
      </c>
      <c r="H81" s="13">
        <f t="shared" si="9"/>
        <v>13.102</v>
      </c>
      <c r="I81"/>
      <c r="J81" s="12">
        <f t="shared" si="11"/>
        <v>120.7067623263624</v>
      </c>
      <c r="K81" s="12">
        <f t="shared" si="12"/>
        <v>109.85091334656288</v>
      </c>
      <c r="L81" s="16">
        <f t="shared" si="13"/>
        <v>91.87258773526348</v>
      </c>
      <c r="M81" s="7">
        <f t="shared" si="14"/>
      </c>
      <c r="N81" s="8">
        <f t="shared" si="15"/>
        <v>-29.98227384693739</v>
      </c>
    </row>
    <row r="82" spans="1:14" ht="12.75" outlineLevel="1">
      <c r="A82" s="1">
        <v>201808</v>
      </c>
      <c r="B82" s="2">
        <v>11.69</v>
      </c>
      <c r="C82" s="2">
        <v>3740.71</v>
      </c>
      <c r="E82" s="3">
        <f t="shared" si="10"/>
        <v>-12.078699743370409</v>
      </c>
      <c r="G82" s="12">
        <f t="shared" si="8"/>
        <v>201808</v>
      </c>
      <c r="H82" s="13">
        <f t="shared" si="9"/>
        <v>11.69</v>
      </c>
      <c r="I82"/>
      <c r="J82" s="12">
        <f t="shared" si="11"/>
        <v>127.45936698032507</v>
      </c>
      <c r="K82" s="12">
        <f t="shared" si="12"/>
        <v>120.83119475335045</v>
      </c>
      <c r="L82" s="16">
        <f t="shared" si="13"/>
        <v>86.7883796509577</v>
      </c>
      <c r="M82" s="7">
        <f t="shared" si="14"/>
      </c>
      <c r="N82" s="8">
        <f t="shared" si="15"/>
        <v>-34.74870987245406</v>
      </c>
    </row>
    <row r="83" spans="1:14" ht="12.75" outlineLevel="1">
      <c r="A83" s="1">
        <v>201809</v>
      </c>
      <c r="B83" s="2">
        <v>11.184</v>
      </c>
      <c r="C83" s="9">
        <v>3706.74</v>
      </c>
      <c r="E83" s="3">
        <f t="shared" si="10"/>
        <v>-4.524320457796855</v>
      </c>
      <c r="G83" s="12">
        <f t="shared" si="8"/>
        <v>201809</v>
      </c>
      <c r="H83" s="13">
        <f t="shared" si="9"/>
        <v>11.184</v>
      </c>
      <c r="I83"/>
      <c r="J83" s="12">
        <f t="shared" si="11"/>
        <v>139.48497854077254</v>
      </c>
      <c r="K83" s="12">
        <f t="shared" si="12"/>
        <v>123.00757033857892</v>
      </c>
      <c r="L83" s="16">
        <f t="shared" si="13"/>
        <v>85.46570119613453</v>
      </c>
      <c r="M83" s="7">
        <f t="shared" si="14"/>
      </c>
      <c r="N83" s="8">
        <f t="shared" si="15"/>
        <v>-49.08984266384244</v>
      </c>
    </row>
    <row r="84" spans="1:14" ht="12.75" outlineLevel="1">
      <c r="A84" s="1">
        <v>201810</v>
      </c>
      <c r="B84" s="2">
        <v>10.48</v>
      </c>
      <c r="C84" s="2">
        <v>3447.07</v>
      </c>
      <c r="E84" s="3">
        <f t="shared" si="10"/>
        <v>-6.717557251908386</v>
      </c>
      <c r="G84" s="12">
        <f t="shared" si="8"/>
        <v>201810</v>
      </c>
      <c r="H84" s="13">
        <f t="shared" si="9"/>
        <v>10.48</v>
      </c>
      <c r="I84"/>
      <c r="J84" s="12">
        <f t="shared" si="11"/>
        <v>151.33587786259542</v>
      </c>
      <c r="K84" s="12">
        <f t="shared" si="12"/>
        <v>126.99268447837149</v>
      </c>
      <c r="L84" s="16">
        <f t="shared" si="13"/>
        <v>87.78381579432966</v>
      </c>
      <c r="M84" s="7">
        <f t="shared" si="14"/>
      </c>
      <c r="N84" s="8">
        <f t="shared" si="15"/>
        <v>-61.590916534568784</v>
      </c>
    </row>
    <row r="85" spans="1:14" ht="12.75" outlineLevel="1">
      <c r="A85" s="1">
        <v>201811</v>
      </c>
      <c r="B85" s="2">
        <v>10.684</v>
      </c>
      <c r="C85" s="2">
        <v>3487.9</v>
      </c>
      <c r="E85" s="3">
        <f t="shared" si="10"/>
        <v>1.9093972295020485</v>
      </c>
      <c r="G85" s="12">
        <f t="shared" si="8"/>
        <v>201811</v>
      </c>
      <c r="H85" s="13">
        <f t="shared" si="9"/>
        <v>10.684</v>
      </c>
      <c r="I85"/>
      <c r="J85" s="12">
        <f t="shared" si="11"/>
        <v>141.84762261325346</v>
      </c>
      <c r="K85" s="12">
        <f t="shared" si="12"/>
        <v>121.0805877948334</v>
      </c>
      <c r="L85" s="16">
        <f t="shared" si="13"/>
        <v>90.01319294504196</v>
      </c>
      <c r="M85" s="7">
        <f t="shared" si="14"/>
      </c>
      <c r="N85" s="8">
        <f t="shared" si="15"/>
        <v>-50.71901883069493</v>
      </c>
    </row>
    <row r="86" spans="1:14" ht="12.75" outlineLevel="1">
      <c r="A86" s="1">
        <v>201812</v>
      </c>
      <c r="B86" s="2">
        <v>9.41</v>
      </c>
      <c r="C86" s="9">
        <v>3243.63</v>
      </c>
      <c r="E86" s="3">
        <f t="shared" si="10"/>
        <v>-13.538788522848025</v>
      </c>
      <c r="G86" s="12">
        <f t="shared" si="8"/>
        <v>201812</v>
      </c>
      <c r="H86" s="13">
        <f t="shared" si="9"/>
        <v>9.41</v>
      </c>
      <c r="I86"/>
      <c r="J86" s="12">
        <f t="shared" si="11"/>
        <v>162.8586609989373</v>
      </c>
      <c r="K86" s="12">
        <f t="shared" si="12"/>
        <v>132.2352107686858</v>
      </c>
      <c r="L86" s="16">
        <f t="shared" si="13"/>
        <v>87.20050864077774</v>
      </c>
      <c r="M86" s="7">
        <f t="shared" si="14"/>
      </c>
      <c r="N86" s="8">
        <f t="shared" si="15"/>
        <v>-65.09696632123189</v>
      </c>
    </row>
    <row r="87" spans="1:14" ht="12.75" outlineLevel="1">
      <c r="A87" s="1">
        <v>201901</v>
      </c>
      <c r="B87" s="2">
        <v>10.31</v>
      </c>
      <c r="C87" s="9">
        <v>3507.84</v>
      </c>
      <c r="E87" s="3">
        <f t="shared" si="10"/>
        <v>8.729388942774008</v>
      </c>
      <c r="G87" s="12">
        <f t="shared" si="8"/>
        <v>201901</v>
      </c>
      <c r="H87" s="13">
        <f t="shared" si="9"/>
        <v>10.31</v>
      </c>
      <c r="I87"/>
      <c r="J87" s="12">
        <f t="shared" si="11"/>
        <v>153.54025218234722</v>
      </c>
      <c r="K87" s="12">
        <f t="shared" si="12"/>
        <v>116.23019721952798</v>
      </c>
      <c r="L87" s="16">
        <f t="shared" si="13"/>
        <v>90.50163687383575</v>
      </c>
      <c r="M87" s="7">
        <f t="shared" si="14"/>
      </c>
      <c r="N87" s="8">
        <f t="shared" si="15"/>
        <v>-52.50701759880935</v>
      </c>
    </row>
    <row r="88" spans="1:14" ht="12.75" outlineLevel="1">
      <c r="A88" s="1">
        <v>201902</v>
      </c>
      <c r="B88" s="2">
        <v>11.632</v>
      </c>
      <c r="C88" s="9">
        <v>3604.48</v>
      </c>
      <c r="E88" s="3">
        <f t="shared" si="10"/>
        <v>11.365199449793668</v>
      </c>
      <c r="G88" s="12">
        <f t="shared" si="8"/>
        <v>201902</v>
      </c>
      <c r="H88" s="13">
        <f t="shared" si="9"/>
        <v>11.632</v>
      </c>
      <c r="I88"/>
      <c r="J88" s="12">
        <f t="shared" si="11"/>
        <v>124.46698762035763</v>
      </c>
      <c r="K88" s="12">
        <f t="shared" si="12"/>
        <v>100.98148784961029</v>
      </c>
      <c r="L88" s="16">
        <f t="shared" si="13"/>
        <v>100.48216081530911</v>
      </c>
      <c r="M88" s="7" t="str">
        <f t="shared" si="14"/>
        <v>*</v>
      </c>
      <c r="N88" s="8">
        <f t="shared" si="15"/>
        <v>-25.812329312103103</v>
      </c>
    </row>
    <row r="89" spans="1:14" ht="12.75" outlineLevel="1">
      <c r="A89" s="1">
        <v>201903</v>
      </c>
      <c r="E89" s="3" t="e">
        <f t="shared" si="10"/>
        <v>#DIV/0!</v>
      </c>
      <c r="G89" s="12">
        <f t="shared" si="8"/>
        <v>201903</v>
      </c>
      <c r="H89" s="13">
        <f t="shared" si="9"/>
        <v>0</v>
      </c>
      <c r="I89"/>
      <c r="J89" s="12" t="e">
        <f t="shared" si="11"/>
        <v>#DIV/0!</v>
      </c>
      <c r="K89" s="12" t="e">
        <f t="shared" si="12"/>
        <v>#DIV/0!</v>
      </c>
      <c r="L89" s="16" t="e">
        <f t="shared" si="13"/>
        <v>#DIV/0!</v>
      </c>
      <c r="M89" s="7" t="e">
        <f t="shared" si="14"/>
        <v>#DIV/0!</v>
      </c>
      <c r="N89" s="8" t="e">
        <f t="shared" si="15"/>
        <v>#DIV/0!</v>
      </c>
    </row>
    <row r="90" spans="1:14" ht="12.75" outlineLevel="1">
      <c r="A90" s="1">
        <v>201904</v>
      </c>
      <c r="E90" s="3" t="e">
        <f t="shared" si="10"/>
        <v>#DIV/0!</v>
      </c>
      <c r="G90" s="12">
        <f t="shared" si="8"/>
        <v>201904</v>
      </c>
      <c r="H90" s="13">
        <f t="shared" si="9"/>
        <v>0</v>
      </c>
      <c r="I90"/>
      <c r="J90" s="12" t="e">
        <f t="shared" si="11"/>
        <v>#DIV/0!</v>
      </c>
      <c r="K90" s="12" t="e">
        <f t="shared" si="12"/>
        <v>#DIV/0!</v>
      </c>
      <c r="L90" s="16" t="e">
        <f t="shared" si="13"/>
        <v>#DIV/0!</v>
      </c>
      <c r="M90" s="7" t="e">
        <f t="shared" si="14"/>
        <v>#DIV/0!</v>
      </c>
      <c r="N90" s="8" t="e">
        <f t="shared" si="15"/>
        <v>#DIV/0!</v>
      </c>
    </row>
    <row r="91" spans="1:14" ht="12.75" outlineLevel="1">
      <c r="A91" s="1">
        <v>201905</v>
      </c>
      <c r="E91" s="3" t="e">
        <f t="shared" si="10"/>
        <v>#DIV/0!</v>
      </c>
      <c r="G91" s="12">
        <f t="shared" si="8"/>
        <v>201905</v>
      </c>
      <c r="H91" s="13">
        <f t="shared" si="9"/>
        <v>0</v>
      </c>
      <c r="I91"/>
      <c r="J91" s="12" t="e">
        <f t="shared" si="11"/>
        <v>#DIV/0!</v>
      </c>
      <c r="K91" s="12" t="e">
        <f t="shared" si="12"/>
        <v>#DIV/0!</v>
      </c>
      <c r="L91" s="16" t="e">
        <f t="shared" si="13"/>
        <v>#DIV/0!</v>
      </c>
      <c r="M91" s="7" t="e">
        <f t="shared" si="14"/>
        <v>#DIV/0!</v>
      </c>
      <c r="N91" s="8" t="e">
        <f t="shared" si="15"/>
        <v>#DIV/0!</v>
      </c>
    </row>
    <row r="92" spans="1:14" ht="12.75" outlineLevel="1">
      <c r="A92" s="1">
        <v>201906</v>
      </c>
      <c r="E92" s="3" t="e">
        <f t="shared" si="10"/>
        <v>#DIV/0!</v>
      </c>
      <c r="G92" s="12">
        <f t="shared" si="8"/>
        <v>201906</v>
      </c>
      <c r="H92" s="13">
        <f t="shared" si="9"/>
        <v>0</v>
      </c>
      <c r="I92"/>
      <c r="J92" s="12" t="e">
        <f t="shared" si="11"/>
        <v>#DIV/0!</v>
      </c>
      <c r="K92" s="12" t="e">
        <f t="shared" si="12"/>
        <v>#DIV/0!</v>
      </c>
      <c r="L92" s="16" t="e">
        <f t="shared" si="13"/>
        <v>#DIV/0!</v>
      </c>
      <c r="M92" s="7" t="e">
        <f t="shared" si="14"/>
        <v>#DIV/0!</v>
      </c>
      <c r="N92" s="8" t="e">
        <f t="shared" si="15"/>
        <v>#DIV/0!</v>
      </c>
    </row>
    <row r="93" spans="1:14" ht="12.75" outlineLevel="1">
      <c r="A93" s="1">
        <v>201907</v>
      </c>
      <c r="E93" s="3" t="e">
        <f t="shared" si="10"/>
        <v>#DIV/0!</v>
      </c>
      <c r="G93" s="12">
        <f t="shared" si="8"/>
        <v>201907</v>
      </c>
      <c r="H93" s="13">
        <f t="shared" si="9"/>
        <v>0</v>
      </c>
      <c r="I93"/>
      <c r="J93" s="12" t="e">
        <f t="shared" si="11"/>
        <v>#DIV/0!</v>
      </c>
      <c r="K93" s="12" t="e">
        <f t="shared" si="12"/>
        <v>#DIV/0!</v>
      </c>
      <c r="L93" s="16" t="e">
        <f t="shared" si="13"/>
        <v>#DIV/0!</v>
      </c>
      <c r="M93" s="7" t="e">
        <f t="shared" si="14"/>
        <v>#DIV/0!</v>
      </c>
      <c r="N93" s="8" t="e">
        <f t="shared" si="15"/>
        <v>#DIV/0!</v>
      </c>
    </row>
    <row r="94" spans="1:14" ht="12.75" outlineLevel="1">
      <c r="A94" s="1">
        <v>201908</v>
      </c>
      <c r="E94" s="3" t="e">
        <f t="shared" si="10"/>
        <v>#DIV/0!</v>
      </c>
      <c r="G94" s="12">
        <f t="shared" si="8"/>
        <v>201908</v>
      </c>
      <c r="H94" s="13">
        <f t="shared" si="9"/>
        <v>0</v>
      </c>
      <c r="I94"/>
      <c r="J94" s="12" t="e">
        <f t="shared" si="11"/>
        <v>#DIV/0!</v>
      </c>
      <c r="K94" s="12" t="e">
        <f t="shared" si="12"/>
        <v>#DIV/0!</v>
      </c>
      <c r="L94" s="16" t="e">
        <f t="shared" si="13"/>
        <v>#DIV/0!</v>
      </c>
      <c r="M94" s="7" t="e">
        <f t="shared" si="14"/>
        <v>#DIV/0!</v>
      </c>
      <c r="N94" s="8" t="e">
        <f t="shared" si="15"/>
        <v>#DIV/0!</v>
      </c>
    </row>
    <row r="95" spans="1:14" ht="12.75" outlineLevel="1">
      <c r="A95" s="1">
        <v>201909</v>
      </c>
      <c r="E95" s="3" t="e">
        <f t="shared" si="10"/>
        <v>#DIV/0!</v>
      </c>
      <c r="G95" s="12">
        <f t="shared" si="8"/>
        <v>201909</v>
      </c>
      <c r="H95" s="13">
        <f t="shared" si="9"/>
        <v>0</v>
      </c>
      <c r="I95"/>
      <c r="J95" s="12" t="e">
        <f t="shared" si="11"/>
        <v>#DIV/0!</v>
      </c>
      <c r="K95" s="12" t="e">
        <f t="shared" si="12"/>
        <v>#DIV/0!</v>
      </c>
      <c r="L95" s="16" t="e">
        <f t="shared" si="13"/>
        <v>#DIV/0!</v>
      </c>
      <c r="M95" s="7" t="e">
        <f t="shared" si="14"/>
        <v>#DIV/0!</v>
      </c>
      <c r="N95" s="8" t="e">
        <f t="shared" si="15"/>
        <v>#DIV/0!</v>
      </c>
    </row>
    <row r="96" spans="1:14" ht="12.75" outlineLevel="1">
      <c r="A96" s="1">
        <v>201910</v>
      </c>
      <c r="E96" s="3" t="e">
        <f t="shared" si="10"/>
        <v>#DIV/0!</v>
      </c>
      <c r="G96" s="12">
        <f t="shared" si="8"/>
        <v>201910</v>
      </c>
      <c r="H96" s="13">
        <f t="shared" si="9"/>
        <v>0</v>
      </c>
      <c r="I96"/>
      <c r="J96" s="12" t="e">
        <f t="shared" si="11"/>
        <v>#DIV/0!</v>
      </c>
      <c r="K96" s="12" t="e">
        <f t="shared" si="12"/>
        <v>#DIV/0!</v>
      </c>
      <c r="L96" s="16" t="e">
        <f t="shared" si="13"/>
        <v>#DIV/0!</v>
      </c>
      <c r="M96" s="7" t="e">
        <f t="shared" si="14"/>
        <v>#DIV/0!</v>
      </c>
      <c r="N96" s="8" t="e">
        <f t="shared" si="15"/>
        <v>#DIV/0!</v>
      </c>
    </row>
    <row r="97" spans="1:14" ht="12.75" outlineLevel="1">
      <c r="A97" s="1">
        <v>201911</v>
      </c>
      <c r="E97" s="3" t="e">
        <f t="shared" si="10"/>
        <v>#DIV/0!</v>
      </c>
      <c r="G97" s="12">
        <f t="shared" si="8"/>
        <v>201911</v>
      </c>
      <c r="H97" s="13">
        <f t="shared" si="9"/>
        <v>0</v>
      </c>
      <c r="I97"/>
      <c r="J97" s="12" t="e">
        <f t="shared" si="11"/>
        <v>#DIV/0!</v>
      </c>
      <c r="K97" s="12" t="e">
        <f t="shared" si="12"/>
        <v>#DIV/0!</v>
      </c>
      <c r="L97" s="16" t="e">
        <f t="shared" si="13"/>
        <v>#DIV/0!</v>
      </c>
      <c r="M97" s="7" t="e">
        <f t="shared" si="14"/>
        <v>#DIV/0!</v>
      </c>
      <c r="N97" s="8" t="e">
        <f t="shared" si="15"/>
        <v>#DIV/0!</v>
      </c>
    </row>
    <row r="98" spans="1:14" ht="12.75" outlineLevel="1">
      <c r="A98" s="1">
        <v>201912</v>
      </c>
      <c r="E98" s="3" t="e">
        <f t="shared" si="10"/>
        <v>#DIV/0!</v>
      </c>
      <c r="G98" s="12">
        <f t="shared" si="8"/>
        <v>201912</v>
      </c>
      <c r="H98" s="13">
        <f t="shared" si="9"/>
        <v>0</v>
      </c>
      <c r="I98"/>
      <c r="J98" s="12" t="e">
        <f t="shared" si="11"/>
        <v>#DIV/0!</v>
      </c>
      <c r="K98" s="12" t="e">
        <f t="shared" si="12"/>
        <v>#DIV/0!</v>
      </c>
      <c r="L98" s="16" t="e">
        <f t="shared" si="13"/>
        <v>#DIV/0!</v>
      </c>
      <c r="M98" s="7" t="e">
        <f t="shared" si="14"/>
        <v>#DIV/0!</v>
      </c>
      <c r="N98" s="8" t="e">
        <f t="shared" si="15"/>
        <v>#DIV/0!</v>
      </c>
    </row>
  </sheetData>
  <sheetProtection/>
  <printOptions/>
  <pageMargins left="0.79" right="0.79" top="1.05" bottom="1.05" header="0.79" footer="0.79"/>
  <pageSetup horizontalDpi="300" verticalDpi="300" orientation="portrait" paperSize="9"/>
  <headerFooter scaleWithDoc="0" alignWithMargins="0">
    <oddHeader>&amp;C&amp;"Times New Roman,Standaard"&amp;12&amp;A</oddHeader>
    <oddFooter>&amp;C&amp;"Times New Roman,Standaard"&amp;12Pagina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W98"/>
  <sheetViews>
    <sheetView zoomScale="80" zoomScaleNormal="80" workbookViewId="0" topLeftCell="A55">
      <selection activeCell="C89" sqref="C89"/>
    </sheetView>
  </sheetViews>
  <sheetFormatPr defaultColWidth="12.28125" defaultRowHeight="12.75" customHeight="1" outlineLevelRow="1"/>
  <cols>
    <col min="1" max="1" width="8.7109375" style="1" bestFit="1" customWidth="1"/>
    <col min="2" max="2" width="8.140625" style="2" bestFit="1" customWidth="1"/>
    <col min="3" max="3" width="8.28125" style="2" bestFit="1" customWidth="1"/>
    <col min="4" max="4" width="11.57421875" style="0" bestFit="1" customWidth="1"/>
    <col min="5" max="5" width="11.57421875" style="3" bestFit="1" customWidth="1"/>
    <col min="6" max="6" width="11.57421875" style="0" bestFit="1" customWidth="1"/>
    <col min="7" max="7" width="11.57421875" style="23" bestFit="1" customWidth="1"/>
    <col min="8" max="8" width="11.57421875" style="13" bestFit="1" customWidth="1"/>
    <col min="9" max="9" width="11.57421875" style="6" bestFit="1" customWidth="1"/>
    <col min="10" max="12" width="11.57421875" style="12" bestFit="1" customWidth="1"/>
    <col min="13" max="13" width="11.57421875" style="7" bestFit="1" customWidth="1"/>
    <col min="14" max="14" width="11.57421875" style="8" bestFit="1" customWidth="1"/>
    <col min="15" max="16384" width="11.57421875" style="0" bestFit="1" customWidth="1"/>
  </cols>
  <sheetData>
    <row r="1" spans="2:23" ht="12.75" outlineLevel="1">
      <c r="B1" s="2" t="s">
        <v>787</v>
      </c>
      <c r="C1" s="2" t="s">
        <v>0</v>
      </c>
      <c r="G1" s="23" t="str">
        <f>B1</f>
        <v>KBC</v>
      </c>
      <c r="Q1">
        <v>2017</v>
      </c>
      <c r="R1">
        <v>2016</v>
      </c>
      <c r="S1">
        <v>2015</v>
      </c>
      <c r="T1">
        <v>2014</v>
      </c>
      <c r="U1">
        <v>2013</v>
      </c>
      <c r="V1">
        <v>2012</v>
      </c>
      <c r="W1">
        <v>2011</v>
      </c>
    </row>
    <row r="2" spans="1:23" ht="12.75" outlineLevel="1">
      <c r="A2" s="1" t="s">
        <v>1</v>
      </c>
      <c r="B2" s="2" t="s">
        <v>5</v>
      </c>
      <c r="C2" s="2" t="s">
        <v>5</v>
      </c>
      <c r="E2" s="3" t="s">
        <v>6</v>
      </c>
      <c r="G2" s="23" t="s">
        <v>1</v>
      </c>
      <c r="H2" s="13" t="s">
        <v>7</v>
      </c>
      <c r="J2" s="12" t="s">
        <v>8</v>
      </c>
      <c r="K2" s="12" t="s">
        <v>9</v>
      </c>
      <c r="L2" s="12" t="s">
        <v>10</v>
      </c>
      <c r="N2" s="8" t="s">
        <v>11</v>
      </c>
      <c r="P2" s="18" t="s">
        <v>73</v>
      </c>
      <c r="Q2" s="18">
        <v>418.6</v>
      </c>
      <c r="R2" s="21">
        <v>418.37</v>
      </c>
      <c r="S2" s="21">
        <v>418.09</v>
      </c>
      <c r="T2" s="21">
        <v>417.78</v>
      </c>
      <c r="U2" s="21">
        <v>417.36</v>
      </c>
      <c r="V2" s="21">
        <v>357.97999999999996</v>
      </c>
      <c r="W2">
        <v>357.97999999999996</v>
      </c>
    </row>
    <row r="3" spans="1:23" ht="12.75" outlineLevel="1">
      <c r="A3" s="1">
        <v>201201</v>
      </c>
      <c r="B3" s="9">
        <v>14.139999999999999</v>
      </c>
      <c r="C3" s="2">
        <v>2206.8</v>
      </c>
      <c r="G3" s="23">
        <f aca="true" t="shared" si="0" ref="G3:G66">A3</f>
        <v>201201</v>
      </c>
      <c r="H3" s="13">
        <f aca="true" t="shared" si="1" ref="H3:H66">$B3</f>
        <v>14.139999999999999</v>
      </c>
      <c r="L3" s="16"/>
      <c r="P3" s="18" t="s">
        <v>78</v>
      </c>
      <c r="Q3" s="18" t="s">
        <v>788</v>
      </c>
      <c r="R3" s="21" t="s">
        <v>517</v>
      </c>
      <c r="S3" s="21" t="s">
        <v>789</v>
      </c>
      <c r="T3" s="21" t="s">
        <v>724</v>
      </c>
      <c r="U3" s="21" t="s">
        <v>790</v>
      </c>
      <c r="V3" s="21" t="s">
        <v>791</v>
      </c>
      <c r="W3" t="s">
        <v>791</v>
      </c>
    </row>
    <row r="4" spans="1:23" ht="12.75" outlineLevel="1">
      <c r="A4" s="1">
        <v>201202</v>
      </c>
      <c r="B4" s="9">
        <v>17.29</v>
      </c>
      <c r="C4" s="2">
        <v>2275.86</v>
      </c>
      <c r="E4" s="3">
        <f aca="true" t="shared" si="2" ref="E4:E67">100*($B4-$B3)/$B4</f>
        <v>18.218623481781382</v>
      </c>
      <c r="G4" s="23">
        <f t="shared" si="0"/>
        <v>201202</v>
      </c>
      <c r="H4" s="13">
        <f t="shared" si="1"/>
        <v>17.29</v>
      </c>
      <c r="L4" s="16"/>
      <c r="P4" s="18" t="s">
        <v>86</v>
      </c>
      <c r="Q4" s="18" t="s">
        <v>713</v>
      </c>
      <c r="R4" s="21" t="s">
        <v>792</v>
      </c>
      <c r="S4" s="21" t="s">
        <v>336</v>
      </c>
      <c r="T4" s="21" t="s">
        <v>198</v>
      </c>
      <c r="U4" s="21" t="s">
        <v>336</v>
      </c>
      <c r="V4" s="21" t="s">
        <v>793</v>
      </c>
      <c r="W4" t="s">
        <v>793</v>
      </c>
    </row>
    <row r="5" spans="1:23" ht="12.75" outlineLevel="1">
      <c r="A5" s="1">
        <v>201203</v>
      </c>
      <c r="B5" s="9">
        <v>18.34</v>
      </c>
      <c r="C5" s="2">
        <v>2324.05</v>
      </c>
      <c r="E5" s="3">
        <f t="shared" si="2"/>
        <v>5.72519083969466</v>
      </c>
      <c r="G5" s="23">
        <f t="shared" si="0"/>
        <v>201203</v>
      </c>
      <c r="H5" s="13">
        <f t="shared" si="1"/>
        <v>18.34</v>
      </c>
      <c r="L5" s="16"/>
      <c r="P5" s="18" t="s">
        <v>93</v>
      </c>
      <c r="Q5" s="18" t="s">
        <v>724</v>
      </c>
      <c r="R5" s="21" t="s">
        <v>794</v>
      </c>
      <c r="S5" s="21" t="s">
        <v>336</v>
      </c>
      <c r="T5" s="21" t="s">
        <v>608</v>
      </c>
      <c r="U5" s="21" t="s">
        <v>336</v>
      </c>
      <c r="V5" s="21" t="s">
        <v>795</v>
      </c>
      <c r="W5" t="s">
        <v>795</v>
      </c>
    </row>
    <row r="6" spans="1:23" ht="12.75" outlineLevel="1">
      <c r="A6" s="1">
        <v>201204</v>
      </c>
      <c r="B6" s="9">
        <v>14.25</v>
      </c>
      <c r="C6" s="2">
        <v>2208.44</v>
      </c>
      <c r="E6" s="3">
        <f t="shared" si="2"/>
        <v>-28.70175438596491</v>
      </c>
      <c r="G6" s="23">
        <f t="shared" si="0"/>
        <v>201204</v>
      </c>
      <c r="H6" s="13">
        <f t="shared" si="1"/>
        <v>14.25</v>
      </c>
      <c r="L6" s="16"/>
      <c r="P6" s="18" t="s">
        <v>109</v>
      </c>
      <c r="Q6" s="18" t="s">
        <v>796</v>
      </c>
      <c r="R6" s="21" t="s">
        <v>797</v>
      </c>
      <c r="S6" s="21" t="s">
        <v>798</v>
      </c>
      <c r="T6" s="21" t="s">
        <v>799</v>
      </c>
      <c r="U6" s="21" t="s">
        <v>800</v>
      </c>
      <c r="V6" s="21" t="s">
        <v>801</v>
      </c>
      <c r="W6" t="s">
        <v>801</v>
      </c>
    </row>
    <row r="7" spans="1:23" ht="12.75" outlineLevel="1">
      <c r="A7" s="1">
        <v>201205</v>
      </c>
      <c r="B7" s="9">
        <v>12.09</v>
      </c>
      <c r="C7" s="2">
        <v>2093.56</v>
      </c>
      <c r="E7" s="3">
        <f t="shared" si="2"/>
        <v>-17.866004962779158</v>
      </c>
      <c r="G7" s="23">
        <f t="shared" si="0"/>
        <v>201205</v>
      </c>
      <c r="H7" s="13">
        <f t="shared" si="1"/>
        <v>12.09</v>
      </c>
      <c r="L7" s="16"/>
      <c r="P7" s="18" t="s">
        <v>117</v>
      </c>
      <c r="Q7" s="18" t="s">
        <v>802</v>
      </c>
      <c r="R7" s="21" t="s">
        <v>803</v>
      </c>
      <c r="S7" s="21" t="s">
        <v>206</v>
      </c>
      <c r="T7" s="21" t="s">
        <v>804</v>
      </c>
      <c r="U7" s="21" t="s">
        <v>206</v>
      </c>
      <c r="V7" s="21" t="s">
        <v>243</v>
      </c>
      <c r="W7" t="s">
        <v>243</v>
      </c>
    </row>
    <row r="8" spans="1:23" ht="12.75" outlineLevel="1">
      <c r="A8" s="1">
        <v>201206</v>
      </c>
      <c r="B8" s="9">
        <v>16.259999999999998</v>
      </c>
      <c r="C8" s="2">
        <v>2227.63</v>
      </c>
      <c r="E8" s="3">
        <f t="shared" si="2"/>
        <v>25.64575645756457</v>
      </c>
      <c r="G8" s="23">
        <f t="shared" si="0"/>
        <v>201206</v>
      </c>
      <c r="H8" s="13">
        <f t="shared" si="1"/>
        <v>16.259999999999998</v>
      </c>
      <c r="L8" s="16"/>
      <c r="P8" s="18" t="s">
        <v>125</v>
      </c>
      <c r="Q8" s="18" t="s">
        <v>805</v>
      </c>
      <c r="R8" s="21" t="s">
        <v>806</v>
      </c>
      <c r="S8" s="21" t="s">
        <v>807</v>
      </c>
      <c r="T8" s="21" t="s">
        <v>808</v>
      </c>
      <c r="U8" s="21" t="s">
        <v>809</v>
      </c>
      <c r="V8" s="21" t="s">
        <v>810</v>
      </c>
      <c r="W8" t="s">
        <v>810</v>
      </c>
    </row>
    <row r="9" spans="1:23" ht="12.75" outlineLevel="1">
      <c r="A9" s="1">
        <v>201207</v>
      </c>
      <c r="B9" s="9">
        <v>16.630000000000003</v>
      </c>
      <c r="C9" s="2">
        <v>2274.84</v>
      </c>
      <c r="E9" s="3">
        <f t="shared" si="2"/>
        <v>2.2248947684907066</v>
      </c>
      <c r="G9" s="23">
        <f t="shared" si="0"/>
        <v>201207</v>
      </c>
      <c r="H9" s="13">
        <f t="shared" si="1"/>
        <v>16.630000000000003</v>
      </c>
      <c r="L9" s="16"/>
      <c r="P9" s="18" t="s">
        <v>133</v>
      </c>
      <c r="Q9" s="18" t="s">
        <v>811</v>
      </c>
      <c r="R9" s="21" t="s">
        <v>812</v>
      </c>
      <c r="S9" s="21" t="s">
        <v>194</v>
      </c>
      <c r="T9" s="21" t="s">
        <v>813</v>
      </c>
      <c r="U9" s="21" t="s">
        <v>329</v>
      </c>
      <c r="V9" s="21" t="s">
        <v>814</v>
      </c>
      <c r="W9" t="s">
        <v>814</v>
      </c>
    </row>
    <row r="10" spans="1:23" ht="12.75" outlineLevel="1">
      <c r="A10" s="1">
        <v>201208</v>
      </c>
      <c r="B10" s="9">
        <v>16.87</v>
      </c>
      <c r="C10" s="2">
        <v>2345.69</v>
      </c>
      <c r="E10" s="3">
        <f t="shared" si="2"/>
        <v>1.4226437462951893</v>
      </c>
      <c r="G10" s="23">
        <f t="shared" si="0"/>
        <v>201208</v>
      </c>
      <c r="H10" s="13">
        <f t="shared" si="1"/>
        <v>16.87</v>
      </c>
      <c r="L10" s="16"/>
      <c r="P10" s="18" t="s">
        <v>141</v>
      </c>
      <c r="Q10" s="18" t="s">
        <v>815</v>
      </c>
      <c r="R10" s="21" t="s">
        <v>816</v>
      </c>
      <c r="S10" s="21" t="s">
        <v>817</v>
      </c>
      <c r="T10" s="21" t="s">
        <v>818</v>
      </c>
      <c r="U10" s="21" t="s">
        <v>819</v>
      </c>
      <c r="V10" s="21" t="s">
        <v>820</v>
      </c>
      <c r="W10" t="s">
        <v>820</v>
      </c>
    </row>
    <row r="11" spans="1:12" ht="12.75" outlineLevel="1">
      <c r="A11" s="1">
        <v>201209</v>
      </c>
      <c r="B11" s="9">
        <v>18.22</v>
      </c>
      <c r="C11" s="2">
        <v>2373.3300000000004</v>
      </c>
      <c r="E11" s="3">
        <f t="shared" si="2"/>
        <v>7.409440175631162</v>
      </c>
      <c r="G11" s="23">
        <f t="shared" si="0"/>
        <v>201209</v>
      </c>
      <c r="H11" s="13">
        <f t="shared" si="1"/>
        <v>18.22</v>
      </c>
      <c r="L11" s="16"/>
    </row>
    <row r="12" spans="1:12" ht="12.75" outlineLevel="1">
      <c r="A12" s="1">
        <v>201210</v>
      </c>
      <c r="B12" s="9">
        <v>17.67</v>
      </c>
      <c r="C12" s="2">
        <v>2369.21</v>
      </c>
      <c r="E12" s="3">
        <f t="shared" si="2"/>
        <v>-3.1126202603282236</v>
      </c>
      <c r="G12" s="23">
        <f t="shared" si="0"/>
        <v>201210</v>
      </c>
      <c r="H12" s="13">
        <f t="shared" si="1"/>
        <v>17.67</v>
      </c>
      <c r="L12" s="16"/>
    </row>
    <row r="13" spans="1:12" ht="12.75" outlineLevel="1">
      <c r="A13" s="1">
        <v>201211</v>
      </c>
      <c r="B13" s="9">
        <v>22.6</v>
      </c>
      <c r="C13" s="2">
        <v>2436.9500000000003</v>
      </c>
      <c r="E13" s="3">
        <f t="shared" si="2"/>
        <v>21.8141592920354</v>
      </c>
      <c r="G13" s="23">
        <f t="shared" si="0"/>
        <v>201211</v>
      </c>
      <c r="H13" s="13">
        <f t="shared" si="1"/>
        <v>22.6</v>
      </c>
      <c r="L13" s="16"/>
    </row>
    <row r="14" spans="1:12" ht="12.75" outlineLevel="1">
      <c r="A14" s="1">
        <v>201212</v>
      </c>
      <c r="B14" s="9">
        <v>25.52</v>
      </c>
      <c r="C14" s="2">
        <v>2475.8100000000004</v>
      </c>
      <c r="E14" s="3">
        <f t="shared" si="2"/>
        <v>11.44200626959247</v>
      </c>
      <c r="G14" s="23">
        <f t="shared" si="0"/>
        <v>201212</v>
      </c>
      <c r="H14" s="13">
        <f t="shared" si="1"/>
        <v>25.52</v>
      </c>
      <c r="L14" s="16"/>
    </row>
    <row r="15" spans="1:14" ht="12.75" outlineLevel="1">
      <c r="A15" s="1">
        <v>201301</v>
      </c>
      <c r="B15" s="9">
        <v>28.33</v>
      </c>
      <c r="C15" s="2">
        <v>2520.3500000000004</v>
      </c>
      <c r="E15" s="3">
        <f t="shared" si="2"/>
        <v>9.918813978115068</v>
      </c>
      <c r="G15" s="23">
        <f t="shared" si="0"/>
        <v>201301</v>
      </c>
      <c r="H15" s="13">
        <f t="shared" si="1"/>
        <v>28.33</v>
      </c>
      <c r="J15" s="12">
        <f aca="true" t="shared" si="3" ref="J15:J78">100-100*($B15-$B3)/$B15</f>
        <v>49.91175432403812</v>
      </c>
      <c r="K15" s="12">
        <f aca="true" t="shared" si="4" ref="K15:K78">100*AVERAGE($B4:$B15)/$B15</f>
        <v>65.91069537592658</v>
      </c>
      <c r="L15" s="16">
        <f aca="true" t="shared" si="5" ref="L15:L78">100*(AVERAGE($C4:$C15)/$C15)/(AVERAGE($B4:$B15)/$B15)</f>
        <v>140.0897577549691</v>
      </c>
      <c r="M15" s="7" t="str">
        <f aca="true" t="shared" si="6" ref="M15:M78">IF(AND(AVERAGE($B7:$B15)/$B15&lt;1,(AVERAGE($C7:$C15)/$C15/(AVERAGE($B7:$B15)/$B15))&gt;1),"*","")</f>
        <v>*</v>
      </c>
      <c r="N15" s="8">
        <f aca="true" t="shared" si="7" ref="N15:N78">100*AVERAGE($E4:$E15)/STDEVA($E4:$E15)</f>
        <v>28.80943904682966</v>
      </c>
    </row>
    <row r="16" spans="1:14" ht="12.75" outlineLevel="1">
      <c r="A16" s="1">
        <v>201302</v>
      </c>
      <c r="B16" s="9">
        <v>27.72</v>
      </c>
      <c r="C16" s="2">
        <v>2569.17</v>
      </c>
      <c r="E16" s="3">
        <f t="shared" si="2"/>
        <v>-2.2005772005771984</v>
      </c>
      <c r="G16" s="23">
        <f t="shared" si="0"/>
        <v>201302</v>
      </c>
      <c r="H16" s="13">
        <f t="shared" si="1"/>
        <v>27.72</v>
      </c>
      <c r="J16" s="12">
        <f t="shared" si="3"/>
        <v>62.37373737373737</v>
      </c>
      <c r="K16" s="12">
        <f t="shared" si="4"/>
        <v>70.496632996633</v>
      </c>
      <c r="L16" s="16">
        <f t="shared" si="5"/>
        <v>129.83734255543007</v>
      </c>
      <c r="M16" s="7" t="str">
        <f t="shared" si="6"/>
        <v>*</v>
      </c>
      <c r="N16" s="8">
        <f t="shared" si="7"/>
        <v>18.565403471748628</v>
      </c>
    </row>
    <row r="17" spans="1:14" ht="12.75" outlineLevel="1">
      <c r="A17" s="1">
        <v>201303</v>
      </c>
      <c r="B17" s="9">
        <v>26.22</v>
      </c>
      <c r="C17" s="2">
        <v>2592.19</v>
      </c>
      <c r="E17" s="3">
        <f t="shared" si="2"/>
        <v>-5.720823798627003</v>
      </c>
      <c r="G17" s="23">
        <f t="shared" si="0"/>
        <v>201303</v>
      </c>
      <c r="H17" s="13">
        <f t="shared" si="1"/>
        <v>26.22</v>
      </c>
      <c r="J17" s="12">
        <f t="shared" si="3"/>
        <v>69.94660564454615</v>
      </c>
      <c r="K17" s="12">
        <f t="shared" si="4"/>
        <v>77.03407068395627</v>
      </c>
      <c r="L17" s="16">
        <f t="shared" si="5"/>
        <v>118.88262406931771</v>
      </c>
      <c r="M17" s="7" t="str">
        <f t="shared" si="6"/>
        <v>*</v>
      </c>
      <c r="N17" s="8">
        <f t="shared" si="7"/>
        <v>12.136065124201046</v>
      </c>
    </row>
    <row r="18" spans="1:14" ht="12.75" outlineLevel="1">
      <c r="A18" s="1">
        <v>201304</v>
      </c>
      <c r="B18" s="9">
        <v>29.08</v>
      </c>
      <c r="C18" s="2">
        <v>2643.42</v>
      </c>
      <c r="E18" s="3">
        <f t="shared" si="2"/>
        <v>9.83493810178817</v>
      </c>
      <c r="G18" s="23">
        <f t="shared" si="0"/>
        <v>201304</v>
      </c>
      <c r="H18" s="13">
        <f t="shared" si="1"/>
        <v>29.08</v>
      </c>
      <c r="J18" s="12">
        <f t="shared" si="3"/>
        <v>49.00275103163687</v>
      </c>
      <c r="K18" s="12">
        <f t="shared" si="4"/>
        <v>73.70758826226502</v>
      </c>
      <c r="L18" s="16">
        <f t="shared" si="5"/>
        <v>123.70035769323647</v>
      </c>
      <c r="M18" s="7" t="str">
        <f t="shared" si="6"/>
        <v>*</v>
      </c>
      <c r="N18" s="8">
        <f t="shared" si="7"/>
        <v>42.2879437025434</v>
      </c>
    </row>
    <row r="19" spans="1:14" ht="12.75" outlineLevel="1">
      <c r="A19" s="1">
        <v>201305</v>
      </c>
      <c r="B19" s="9">
        <v>30.69</v>
      </c>
      <c r="C19" s="2">
        <v>2649.36</v>
      </c>
      <c r="E19" s="3">
        <f t="shared" si="2"/>
        <v>5.246008471814933</v>
      </c>
      <c r="G19" s="23">
        <f t="shared" si="0"/>
        <v>201305</v>
      </c>
      <c r="H19" s="13">
        <f t="shared" si="1"/>
        <v>30.69</v>
      </c>
      <c r="J19" s="12">
        <f t="shared" si="3"/>
        <v>39.39393939393939</v>
      </c>
      <c r="K19" s="12">
        <f t="shared" si="4"/>
        <v>74.89138698816117</v>
      </c>
      <c r="L19" s="16">
        <f t="shared" si="5"/>
        <v>123.8064249343637</v>
      </c>
      <c r="M19" s="7" t="str">
        <f t="shared" si="6"/>
        <v>*</v>
      </c>
      <c r="N19" s="8">
        <f t="shared" si="7"/>
        <v>73.01208554773964</v>
      </c>
    </row>
    <row r="20" spans="1:14" ht="12.75" outlineLevel="1">
      <c r="A20" s="1">
        <v>201306</v>
      </c>
      <c r="B20" s="9">
        <v>28.6</v>
      </c>
      <c r="C20" s="2">
        <v>2526.11</v>
      </c>
      <c r="E20" s="3">
        <f t="shared" si="2"/>
        <v>-7.3076923076923075</v>
      </c>
      <c r="G20" s="23">
        <f t="shared" si="0"/>
        <v>201306</v>
      </c>
      <c r="H20" s="13">
        <f t="shared" si="1"/>
        <v>28.6</v>
      </c>
      <c r="J20" s="12">
        <f t="shared" si="3"/>
        <v>56.85314685314684</v>
      </c>
      <c r="K20" s="12">
        <f t="shared" si="4"/>
        <v>83.95979020979023</v>
      </c>
      <c r="L20" s="16">
        <f t="shared" si="5"/>
        <v>116.99512845536857</v>
      </c>
      <c r="M20" s="7" t="str">
        <f t="shared" si="6"/>
        <v>*</v>
      </c>
      <c r="N20" s="8">
        <f t="shared" si="7"/>
        <v>50.590247163905524</v>
      </c>
    </row>
    <row r="21" spans="1:14" ht="12.75" outlineLevel="1">
      <c r="A21" s="1">
        <v>201307</v>
      </c>
      <c r="B21" s="9">
        <v>30.15</v>
      </c>
      <c r="C21" s="2">
        <v>2662.68</v>
      </c>
      <c r="E21" s="3">
        <f t="shared" si="2"/>
        <v>5.140961857379759</v>
      </c>
      <c r="G21" s="23">
        <f t="shared" si="0"/>
        <v>201307</v>
      </c>
      <c r="H21" s="13">
        <f t="shared" si="1"/>
        <v>30.15</v>
      </c>
      <c r="J21" s="12">
        <f t="shared" si="3"/>
        <v>55.157545605306815</v>
      </c>
      <c r="K21" s="12">
        <f t="shared" si="4"/>
        <v>83.3803206191266</v>
      </c>
      <c r="L21" s="16">
        <f t="shared" si="5"/>
        <v>113.22153446315758</v>
      </c>
      <c r="M21" s="7" t="str">
        <f t="shared" si="6"/>
        <v>*</v>
      </c>
      <c r="N21" s="8">
        <f t="shared" si="7"/>
        <v>53.623067849166425</v>
      </c>
    </row>
    <row r="22" spans="1:14" ht="12.75" outlineLevel="1">
      <c r="A22" s="1">
        <v>201308</v>
      </c>
      <c r="B22" s="9">
        <v>33.28</v>
      </c>
      <c r="C22" s="2">
        <v>2673.42</v>
      </c>
      <c r="E22" s="3">
        <f t="shared" si="2"/>
        <v>9.405048076923084</v>
      </c>
      <c r="G22" s="23">
        <f t="shared" si="0"/>
        <v>201308</v>
      </c>
      <c r="H22" s="13">
        <f t="shared" si="1"/>
        <v>33.28</v>
      </c>
      <c r="J22" s="12">
        <f t="shared" si="3"/>
        <v>50.691105769230774</v>
      </c>
      <c r="K22" s="12">
        <f t="shared" si="4"/>
        <v>79.6474358974359</v>
      </c>
      <c r="L22" s="16">
        <f t="shared" si="5"/>
        <v>119.33440533679442</v>
      </c>
      <c r="M22" s="7" t="str">
        <f t="shared" si="6"/>
        <v>*</v>
      </c>
      <c r="N22" s="8">
        <f t="shared" si="7"/>
        <v>61.1934802887177</v>
      </c>
    </row>
    <row r="23" spans="1:14" ht="12.75" outlineLevel="1">
      <c r="A23" s="1">
        <v>201309</v>
      </c>
      <c r="B23" s="9">
        <v>36.309999999999995</v>
      </c>
      <c r="C23" s="2">
        <v>2802.27</v>
      </c>
      <c r="E23" s="3">
        <f t="shared" si="2"/>
        <v>8.34480859267418</v>
      </c>
      <c r="G23" s="23">
        <f t="shared" si="0"/>
        <v>201309</v>
      </c>
      <c r="H23" s="13">
        <f t="shared" si="1"/>
        <v>36.309999999999995</v>
      </c>
      <c r="J23" s="12">
        <f t="shared" si="3"/>
        <v>50.17901404571744</v>
      </c>
      <c r="K23" s="12">
        <f t="shared" si="4"/>
        <v>77.15275865234557</v>
      </c>
      <c r="L23" s="16">
        <f t="shared" si="5"/>
        <v>119.18181786385222</v>
      </c>
      <c r="M23" s="7" t="str">
        <f t="shared" si="6"/>
        <v>*</v>
      </c>
      <c r="N23" s="8">
        <f t="shared" si="7"/>
        <v>61.91999042683608</v>
      </c>
    </row>
    <row r="24" spans="1:14" ht="12.75" outlineLevel="1">
      <c r="A24" s="1">
        <v>201310</v>
      </c>
      <c r="B24" s="2">
        <v>40.15</v>
      </c>
      <c r="C24" s="2">
        <v>2904.3500000000004</v>
      </c>
      <c r="E24" s="3">
        <f t="shared" si="2"/>
        <v>9.564134495641353</v>
      </c>
      <c r="G24" s="23">
        <f t="shared" si="0"/>
        <v>201310</v>
      </c>
      <c r="H24" s="13">
        <f t="shared" si="1"/>
        <v>40.15</v>
      </c>
      <c r="J24" s="12">
        <f t="shared" si="3"/>
        <v>44.00996264009964</v>
      </c>
      <c r="K24" s="12">
        <f t="shared" si="4"/>
        <v>74.439601494396</v>
      </c>
      <c r="L24" s="16">
        <f t="shared" si="5"/>
        <v>121.24682184528339</v>
      </c>
      <c r="M24" s="7" t="str">
        <f t="shared" si="6"/>
        <v>*</v>
      </c>
      <c r="N24" s="8">
        <f t="shared" si="7"/>
        <v>77.66312527711186</v>
      </c>
    </row>
    <row r="25" spans="1:14" ht="12.75" outlineLevel="1">
      <c r="A25" s="1">
        <v>201311</v>
      </c>
      <c r="B25" s="2">
        <v>42</v>
      </c>
      <c r="C25" s="2">
        <v>2870.8900000000003</v>
      </c>
      <c r="E25" s="3">
        <f t="shared" si="2"/>
        <v>4.404761904761908</v>
      </c>
      <c r="G25" s="23">
        <f t="shared" si="0"/>
        <v>201311</v>
      </c>
      <c r="H25" s="13">
        <f t="shared" si="1"/>
        <v>42</v>
      </c>
      <c r="J25" s="12">
        <f t="shared" si="3"/>
        <v>53.80952380952382</v>
      </c>
      <c r="K25" s="12">
        <f t="shared" si="4"/>
        <v>75.00992063492063</v>
      </c>
      <c r="L25" s="16">
        <f t="shared" si="5"/>
        <v>123.40657156368815</v>
      </c>
      <c r="M25" s="7" t="str">
        <f t="shared" si="6"/>
        <v>*</v>
      </c>
      <c r="N25" s="8">
        <f t="shared" si="7"/>
        <v>74.92621264362758</v>
      </c>
    </row>
    <row r="26" spans="1:14" ht="12.75" outlineLevel="1">
      <c r="A26" s="1">
        <v>201312</v>
      </c>
      <c r="B26" s="2">
        <v>41.25</v>
      </c>
      <c r="C26" s="2">
        <v>2923.82</v>
      </c>
      <c r="E26" s="3">
        <f t="shared" si="2"/>
        <v>-1.8181818181818181</v>
      </c>
      <c r="G26" s="23">
        <f t="shared" si="0"/>
        <v>201312</v>
      </c>
      <c r="H26" s="13">
        <f t="shared" si="1"/>
        <v>41.25</v>
      </c>
      <c r="J26" s="12">
        <f t="shared" si="3"/>
        <v>61.86666666666667</v>
      </c>
      <c r="K26" s="12">
        <f t="shared" si="4"/>
        <v>79.55151515151515</v>
      </c>
      <c r="L26" s="16">
        <f t="shared" si="5"/>
        <v>115.85992027905804</v>
      </c>
      <c r="M26" s="7" t="str">
        <f t="shared" si="6"/>
        <v>*</v>
      </c>
      <c r="N26" s="8">
        <f t="shared" si="7"/>
        <v>58.71535069219478</v>
      </c>
    </row>
    <row r="27" spans="1:14" ht="12.75" outlineLevel="1">
      <c r="A27" s="1">
        <v>201401</v>
      </c>
      <c r="B27" s="2">
        <v>43.849999999999994</v>
      </c>
      <c r="C27" s="2">
        <v>2891.25</v>
      </c>
      <c r="E27" s="3">
        <f t="shared" si="2"/>
        <v>5.929304446978323</v>
      </c>
      <c r="G27" s="23">
        <f t="shared" si="0"/>
        <v>201401</v>
      </c>
      <c r="H27" s="13">
        <f t="shared" si="1"/>
        <v>43.849999999999994</v>
      </c>
      <c r="J27" s="12">
        <f t="shared" si="3"/>
        <v>64.6066134549601</v>
      </c>
      <c r="K27" s="12">
        <f t="shared" si="4"/>
        <v>77.78411250475104</v>
      </c>
      <c r="L27" s="16">
        <f t="shared" si="5"/>
        <v>121.20165347203671</v>
      </c>
      <c r="M27" s="7" t="str">
        <f t="shared" si="6"/>
        <v>*</v>
      </c>
      <c r="N27" s="8">
        <f t="shared" si="7"/>
        <v>55.7080153851112</v>
      </c>
    </row>
    <row r="28" spans="1:14" ht="12.75" outlineLevel="1">
      <c r="A28" s="1">
        <v>201402</v>
      </c>
      <c r="B28" s="2">
        <v>45.98</v>
      </c>
      <c r="C28" s="2">
        <v>3096.9100000000003</v>
      </c>
      <c r="E28" s="3">
        <f t="shared" si="2"/>
        <v>4.632448890822102</v>
      </c>
      <c r="G28" s="23">
        <f t="shared" si="0"/>
        <v>201402</v>
      </c>
      <c r="H28" s="13">
        <f t="shared" si="1"/>
        <v>45.98</v>
      </c>
      <c r="J28" s="12">
        <f t="shared" si="3"/>
        <v>60.28708133971292</v>
      </c>
      <c r="K28" s="12">
        <f t="shared" si="4"/>
        <v>77.49021313614617</v>
      </c>
      <c r="L28" s="16">
        <f t="shared" si="5"/>
        <v>115.41461819593067</v>
      </c>
      <c r="M28" s="7" t="str">
        <f t="shared" si="6"/>
        <v>*</v>
      </c>
      <c r="N28" s="8">
        <f t="shared" si="7"/>
        <v>67.88648826285277</v>
      </c>
    </row>
    <row r="29" spans="1:14" ht="12.75" outlineLevel="1">
      <c r="A29" s="1">
        <v>201403</v>
      </c>
      <c r="B29" s="2">
        <v>44.65</v>
      </c>
      <c r="C29" s="2">
        <v>3129.94</v>
      </c>
      <c r="E29" s="3">
        <f t="shared" si="2"/>
        <v>-2.9787234042553155</v>
      </c>
      <c r="G29" s="23">
        <f t="shared" si="0"/>
        <v>201403</v>
      </c>
      <c r="H29" s="13">
        <f t="shared" si="1"/>
        <v>44.65</v>
      </c>
      <c r="J29" s="12">
        <f t="shared" si="3"/>
        <v>58.723404255319146</v>
      </c>
      <c r="K29" s="12">
        <f t="shared" si="4"/>
        <v>83.2381485628966</v>
      </c>
      <c r="L29" s="16">
        <f t="shared" si="5"/>
        <v>108.03095854713868</v>
      </c>
      <c r="M29" s="7" t="str">
        <f t="shared" si="6"/>
        <v>*</v>
      </c>
      <c r="N29" s="8">
        <f t="shared" si="7"/>
        <v>76.65728530536065</v>
      </c>
    </row>
    <row r="30" spans="1:14" ht="12.75" outlineLevel="1">
      <c r="A30" s="1">
        <v>201404</v>
      </c>
      <c r="B30" s="2">
        <v>43.91</v>
      </c>
      <c r="C30" s="2">
        <v>3089.8</v>
      </c>
      <c r="E30" s="3">
        <f t="shared" si="2"/>
        <v>-1.685265315417905</v>
      </c>
      <c r="G30" s="23">
        <f t="shared" si="0"/>
        <v>201404</v>
      </c>
      <c r="H30" s="13">
        <f t="shared" si="1"/>
        <v>43.91</v>
      </c>
      <c r="J30" s="12">
        <f t="shared" si="3"/>
        <v>66.22637212480073</v>
      </c>
      <c r="K30" s="12">
        <f t="shared" si="4"/>
        <v>87.45540119942306</v>
      </c>
      <c r="L30" s="16">
        <f t="shared" si="5"/>
        <v>105.53388031420089</v>
      </c>
      <c r="M30" s="7" t="str">
        <f t="shared" si="6"/>
        <v>*</v>
      </c>
      <c r="N30" s="8">
        <f t="shared" si="7"/>
        <v>59.880963525572405</v>
      </c>
    </row>
    <row r="31" spans="1:14" ht="12.75" outlineLevel="1">
      <c r="A31" s="1">
        <v>201405</v>
      </c>
      <c r="B31" s="2">
        <v>43.67</v>
      </c>
      <c r="C31" s="2">
        <v>3159.1</v>
      </c>
      <c r="E31" s="3">
        <f t="shared" si="2"/>
        <v>-0.549576368216155</v>
      </c>
      <c r="G31" s="23">
        <f t="shared" si="0"/>
        <v>201405</v>
      </c>
      <c r="H31" s="13">
        <f t="shared" si="1"/>
        <v>43.67</v>
      </c>
      <c r="J31" s="12">
        <f t="shared" si="3"/>
        <v>70.27707808564232</v>
      </c>
      <c r="K31" s="12">
        <f t="shared" si="4"/>
        <v>90.41294557667354</v>
      </c>
      <c r="L31" s="16">
        <f t="shared" si="5"/>
        <v>101.3295929122805</v>
      </c>
      <c r="M31" s="7">
        <f t="shared" si="6"/>
      </c>
      <c r="N31" s="8">
        <f t="shared" si="7"/>
        <v>50.36839790655261</v>
      </c>
    </row>
    <row r="32" spans="1:14" ht="12.75" outlineLevel="1">
      <c r="A32" s="1">
        <v>201406</v>
      </c>
      <c r="B32" s="2">
        <v>39.75</v>
      </c>
      <c r="C32" s="2">
        <v>3127.21</v>
      </c>
      <c r="E32" s="3">
        <f t="shared" si="2"/>
        <v>-9.861635220125791</v>
      </c>
      <c r="G32" s="23">
        <f t="shared" si="0"/>
        <v>201406</v>
      </c>
      <c r="H32" s="13">
        <f t="shared" si="1"/>
        <v>39.75</v>
      </c>
      <c r="J32" s="12">
        <f t="shared" si="3"/>
        <v>71.9496855345912</v>
      </c>
      <c r="K32" s="12">
        <f t="shared" si="4"/>
        <v>101.66666666666667</v>
      </c>
      <c r="L32" s="16">
        <f t="shared" si="5"/>
        <v>92.60766195982268</v>
      </c>
      <c r="M32" s="7">
        <f t="shared" si="6"/>
      </c>
      <c r="N32" s="8">
        <f t="shared" si="7"/>
        <v>42.894745109753515</v>
      </c>
    </row>
    <row r="33" spans="1:14" ht="12.75" outlineLevel="1">
      <c r="A33" s="1">
        <v>201407</v>
      </c>
      <c r="B33" s="2">
        <v>40.67</v>
      </c>
      <c r="C33" s="2">
        <v>3098.74</v>
      </c>
      <c r="E33" s="3">
        <f t="shared" si="2"/>
        <v>2.2621096631423696</v>
      </c>
      <c r="G33" s="12">
        <f t="shared" si="0"/>
        <v>201407</v>
      </c>
      <c r="H33" s="13">
        <f t="shared" si="1"/>
        <v>40.67</v>
      </c>
      <c r="J33" s="12">
        <f t="shared" si="3"/>
        <v>74.1332677649373</v>
      </c>
      <c r="K33" s="12">
        <f t="shared" si="4"/>
        <v>101.52241619539382</v>
      </c>
      <c r="L33" s="16">
        <f t="shared" si="5"/>
        <v>94.74639285737751</v>
      </c>
      <c r="M33" s="7">
        <f t="shared" si="6"/>
      </c>
      <c r="N33" s="8">
        <f t="shared" si="7"/>
        <v>39.2243116068067</v>
      </c>
    </row>
    <row r="34" spans="1:14" ht="12.75" outlineLevel="1">
      <c r="A34" s="1">
        <v>201408</v>
      </c>
      <c r="B34" s="2">
        <v>43.38</v>
      </c>
      <c r="C34" s="2">
        <v>3192.72</v>
      </c>
      <c r="E34" s="3">
        <f t="shared" si="2"/>
        <v>6.247118487782391</v>
      </c>
      <c r="G34" s="12">
        <f t="shared" si="0"/>
        <v>201408</v>
      </c>
      <c r="H34" s="13">
        <f t="shared" si="1"/>
        <v>43.38</v>
      </c>
      <c r="J34" s="12">
        <f t="shared" si="3"/>
        <v>76.71738128169663</v>
      </c>
      <c r="K34" s="12">
        <f t="shared" si="4"/>
        <v>97.12040879053326</v>
      </c>
      <c r="L34" s="16">
        <f t="shared" si="5"/>
        <v>97.52107593720471</v>
      </c>
      <c r="M34" s="7">
        <f t="shared" si="6"/>
      </c>
      <c r="N34" s="8">
        <f t="shared" si="7"/>
        <v>36.503771475160654</v>
      </c>
    </row>
    <row r="35" spans="1:14" ht="12.75" outlineLevel="1">
      <c r="A35" s="1">
        <v>201409</v>
      </c>
      <c r="B35" s="2">
        <v>42.17</v>
      </c>
      <c r="C35" s="2">
        <v>3221.4</v>
      </c>
      <c r="E35" s="3">
        <f t="shared" si="2"/>
        <v>-2.8693383922219606</v>
      </c>
      <c r="G35" s="12">
        <f t="shared" si="0"/>
        <v>201409</v>
      </c>
      <c r="H35" s="13">
        <f t="shared" si="1"/>
        <v>42.17</v>
      </c>
      <c r="J35" s="12">
        <f t="shared" si="3"/>
        <v>86.10386530709033</v>
      </c>
      <c r="K35" s="12">
        <f t="shared" si="4"/>
        <v>101.06513319105207</v>
      </c>
      <c r="L35" s="16">
        <f t="shared" si="5"/>
        <v>93.95314997705869</v>
      </c>
      <c r="M35" s="7">
        <f t="shared" si="6"/>
      </c>
      <c r="N35" s="8">
        <f t="shared" si="7"/>
        <v>20.586261611713883</v>
      </c>
    </row>
    <row r="36" spans="1:14" ht="12.75" outlineLevel="1">
      <c r="A36" s="1">
        <v>201410</v>
      </c>
      <c r="B36" s="2">
        <v>42.75</v>
      </c>
      <c r="C36" s="2">
        <v>3157.15</v>
      </c>
      <c r="E36" s="3">
        <f t="shared" si="2"/>
        <v>1.3567251461988263</v>
      </c>
      <c r="G36" s="12">
        <f t="shared" si="0"/>
        <v>201410</v>
      </c>
      <c r="H36" s="13">
        <f t="shared" si="1"/>
        <v>42.75</v>
      </c>
      <c r="J36" s="12">
        <f t="shared" si="3"/>
        <v>93.91812865497076</v>
      </c>
      <c r="K36" s="12">
        <f t="shared" si="4"/>
        <v>100.20077972709551</v>
      </c>
      <c r="L36" s="16">
        <f t="shared" si="5"/>
        <v>97.35804088430778</v>
      </c>
      <c r="M36" s="7">
        <f t="shared" si="6"/>
      </c>
      <c r="N36" s="8">
        <f t="shared" si="7"/>
        <v>9.032205628847864</v>
      </c>
    </row>
    <row r="37" spans="1:14" ht="12.75" outlineLevel="1">
      <c r="A37" s="1">
        <v>201411</v>
      </c>
      <c r="B37" s="2">
        <v>46</v>
      </c>
      <c r="C37" s="2">
        <v>3287.9100000000003</v>
      </c>
      <c r="E37" s="3">
        <f t="shared" si="2"/>
        <v>7.065217391304348</v>
      </c>
      <c r="G37" s="12">
        <f t="shared" si="0"/>
        <v>201411</v>
      </c>
      <c r="H37" s="13">
        <f t="shared" si="1"/>
        <v>46</v>
      </c>
      <c r="J37" s="12">
        <f t="shared" si="3"/>
        <v>91.30434782608695</v>
      </c>
      <c r="K37" s="12">
        <f t="shared" si="4"/>
        <v>93.84601449275361</v>
      </c>
      <c r="L37" s="16">
        <f t="shared" si="5"/>
        <v>100.94277496112694</v>
      </c>
      <c r="M37" s="7" t="str">
        <f t="shared" si="6"/>
        <v>*</v>
      </c>
      <c r="N37" s="8">
        <f t="shared" si="7"/>
        <v>13.042479996843056</v>
      </c>
    </row>
    <row r="38" spans="1:14" ht="12.75" outlineLevel="1">
      <c r="A38" s="1">
        <v>201412</v>
      </c>
      <c r="B38" s="2">
        <v>46.495</v>
      </c>
      <c r="C38" s="2">
        <v>3285.26</v>
      </c>
      <c r="E38" s="3">
        <f t="shared" si="2"/>
        <v>1.0646306054414398</v>
      </c>
      <c r="G38" s="12">
        <f t="shared" si="0"/>
        <v>201412</v>
      </c>
      <c r="H38" s="13">
        <f t="shared" si="1"/>
        <v>46.495</v>
      </c>
      <c r="J38" s="12">
        <f t="shared" si="3"/>
        <v>88.71921712012045</v>
      </c>
      <c r="K38" s="12">
        <f t="shared" si="4"/>
        <v>93.78696634046672</v>
      </c>
      <c r="L38" s="16">
        <f t="shared" si="5"/>
        <v>102.0653619139635</v>
      </c>
      <c r="M38" s="7" t="str">
        <f t="shared" si="6"/>
        <v>*</v>
      </c>
      <c r="N38" s="8">
        <f t="shared" si="7"/>
        <v>18.130018269517084</v>
      </c>
    </row>
    <row r="39" spans="1:14" ht="12.75" outlineLevel="1">
      <c r="A39" s="1">
        <v>201501</v>
      </c>
      <c r="B39" s="2">
        <v>47.720000000000006</v>
      </c>
      <c r="C39" s="2">
        <v>3530.3100000000004</v>
      </c>
      <c r="E39" s="3">
        <f t="shared" si="2"/>
        <v>2.5670578373847617</v>
      </c>
      <c r="G39" s="12">
        <f t="shared" si="0"/>
        <v>201501</v>
      </c>
      <c r="H39" s="13">
        <f t="shared" si="1"/>
        <v>47.720000000000006</v>
      </c>
      <c r="J39" s="12">
        <f t="shared" si="3"/>
        <v>91.89019279128246</v>
      </c>
      <c r="K39" s="12">
        <f t="shared" si="4"/>
        <v>92.05521793797149</v>
      </c>
      <c r="L39" s="16">
        <f t="shared" si="5"/>
        <v>98.40616304123199</v>
      </c>
      <c r="M39" s="7" t="str">
        <f t="shared" si="6"/>
        <v>*</v>
      </c>
      <c r="N39" s="8">
        <f t="shared" si="7"/>
        <v>12.984504826443855</v>
      </c>
    </row>
    <row r="40" spans="1:14" ht="12.75" outlineLevel="1">
      <c r="A40" s="1">
        <v>201502</v>
      </c>
      <c r="B40" s="2">
        <v>54.220000000000006</v>
      </c>
      <c r="C40" s="2">
        <v>3714.44</v>
      </c>
      <c r="E40" s="3">
        <f t="shared" si="2"/>
        <v>11.988196237550717</v>
      </c>
      <c r="G40" s="12">
        <f t="shared" si="0"/>
        <v>201502</v>
      </c>
      <c r="H40" s="13">
        <f t="shared" si="1"/>
        <v>54.220000000000006</v>
      </c>
      <c r="J40" s="12">
        <f t="shared" si="3"/>
        <v>84.80265584655108</v>
      </c>
      <c r="K40" s="12">
        <f t="shared" si="4"/>
        <v>82.28590311078324</v>
      </c>
      <c r="L40" s="16">
        <f t="shared" si="5"/>
        <v>106.31573134533292</v>
      </c>
      <c r="M40" s="7" t="str">
        <f t="shared" si="6"/>
        <v>*</v>
      </c>
      <c r="N40" s="8">
        <f t="shared" si="7"/>
        <v>21.66995292447663</v>
      </c>
    </row>
    <row r="41" spans="1:14" ht="12.75" outlineLevel="1">
      <c r="A41" s="1">
        <v>201503</v>
      </c>
      <c r="B41" s="2">
        <v>57.56</v>
      </c>
      <c r="C41" s="2">
        <v>3725.82</v>
      </c>
      <c r="E41" s="3">
        <f t="shared" si="2"/>
        <v>5.8026407227241075</v>
      </c>
      <c r="G41" s="12">
        <f t="shared" si="0"/>
        <v>201503</v>
      </c>
      <c r="H41" s="13">
        <f t="shared" si="1"/>
        <v>57.56</v>
      </c>
      <c r="J41" s="12">
        <f t="shared" si="3"/>
        <v>77.5712300208478</v>
      </c>
      <c r="K41" s="12">
        <f t="shared" si="4"/>
        <v>79.38021195274496</v>
      </c>
      <c r="L41" s="16">
        <f t="shared" si="5"/>
        <v>111.54974866555165</v>
      </c>
      <c r="M41" s="7" t="str">
        <f t="shared" si="6"/>
        <v>*</v>
      </c>
      <c r="N41" s="8">
        <f t="shared" si="7"/>
        <v>34.849051186185285</v>
      </c>
    </row>
    <row r="42" spans="1:14" ht="12.75" outlineLevel="1">
      <c r="A42" s="1">
        <v>201504</v>
      </c>
      <c r="B42" s="2">
        <v>58.88</v>
      </c>
      <c r="C42" s="2">
        <v>3674.18</v>
      </c>
      <c r="E42" s="3">
        <f t="shared" si="2"/>
        <v>2.241847826086957</v>
      </c>
      <c r="G42" s="12">
        <f t="shared" si="0"/>
        <v>201504</v>
      </c>
      <c r="H42" s="13">
        <f t="shared" si="1"/>
        <v>58.88</v>
      </c>
      <c r="J42" s="12">
        <f t="shared" si="3"/>
        <v>74.57540760869564</v>
      </c>
      <c r="K42" s="12">
        <f t="shared" si="4"/>
        <v>79.71934442934784</v>
      </c>
      <c r="L42" s="16">
        <f t="shared" si="5"/>
        <v>114.298959324181</v>
      </c>
      <c r="M42" s="7" t="str">
        <f t="shared" si="6"/>
        <v>*</v>
      </c>
      <c r="N42" s="8">
        <f t="shared" si="7"/>
        <v>41.580529438912095</v>
      </c>
    </row>
    <row r="43" spans="1:14" ht="12.75" outlineLevel="1">
      <c r="A43" s="1">
        <v>201505</v>
      </c>
      <c r="B43" s="2">
        <v>61.05</v>
      </c>
      <c r="C43" s="2">
        <v>3708.66</v>
      </c>
      <c r="E43" s="3">
        <f t="shared" si="2"/>
        <v>3.554463554463546</v>
      </c>
      <c r="G43" s="12">
        <f t="shared" si="0"/>
        <v>201505</v>
      </c>
      <c r="H43" s="13">
        <f t="shared" si="1"/>
        <v>61.05</v>
      </c>
      <c r="J43" s="12">
        <f t="shared" si="3"/>
        <v>71.53153153153154</v>
      </c>
      <c r="K43" s="12">
        <f t="shared" si="4"/>
        <v>79.25812175812177</v>
      </c>
      <c r="L43" s="16">
        <f t="shared" si="5"/>
        <v>115.45327407690073</v>
      </c>
      <c r="M43" s="7" t="str">
        <f t="shared" si="6"/>
        <v>*</v>
      </c>
      <c r="N43" s="8">
        <f t="shared" si="7"/>
        <v>48.4006510457467</v>
      </c>
    </row>
    <row r="44" spans="1:14" ht="12.75" outlineLevel="1">
      <c r="A44" s="1">
        <v>201506</v>
      </c>
      <c r="B44" s="2">
        <v>59.94</v>
      </c>
      <c r="C44" s="2">
        <v>3574.7</v>
      </c>
      <c r="E44" s="3">
        <f t="shared" si="2"/>
        <v>-1.851851851851851</v>
      </c>
      <c r="G44" s="12">
        <f t="shared" si="0"/>
        <v>201506</v>
      </c>
      <c r="H44" s="13">
        <f t="shared" si="1"/>
        <v>59.94</v>
      </c>
      <c r="J44" s="12">
        <f t="shared" si="3"/>
        <v>66.31631631631632</v>
      </c>
      <c r="K44" s="12">
        <f t="shared" si="4"/>
        <v>83.5328383939495</v>
      </c>
      <c r="L44" s="16">
        <f t="shared" si="5"/>
        <v>114.89903724026581</v>
      </c>
      <c r="M44" s="7" t="str">
        <f t="shared" si="6"/>
        <v>*</v>
      </c>
      <c r="N44" s="8">
        <f t="shared" si="7"/>
        <v>81.04961263023442</v>
      </c>
    </row>
    <row r="45" spans="1:14" ht="12.75" outlineLevel="1">
      <c r="A45" s="1">
        <v>201507</v>
      </c>
      <c r="B45" s="2">
        <v>63.46</v>
      </c>
      <c r="C45" s="2">
        <v>3762.64</v>
      </c>
      <c r="E45" s="3">
        <f t="shared" si="2"/>
        <v>5.546801134572965</v>
      </c>
      <c r="G45" s="12">
        <f t="shared" si="0"/>
        <v>201507</v>
      </c>
      <c r="H45" s="13">
        <f t="shared" si="1"/>
        <v>63.46</v>
      </c>
      <c r="J45" s="12">
        <f t="shared" si="3"/>
        <v>64.08761424519383</v>
      </c>
      <c r="K45" s="12">
        <f t="shared" si="4"/>
        <v>81.89213677907344</v>
      </c>
      <c r="L45" s="16">
        <f t="shared" si="5"/>
        <v>113.14246294327693</v>
      </c>
      <c r="M45" s="7" t="str">
        <f t="shared" si="6"/>
        <v>*</v>
      </c>
      <c r="N45" s="8">
        <f t="shared" si="7"/>
        <v>87.0428456150835</v>
      </c>
    </row>
    <row r="46" spans="1:14" ht="12.75" outlineLevel="1">
      <c r="A46" s="1">
        <v>201508</v>
      </c>
      <c r="B46" s="2">
        <v>59.17</v>
      </c>
      <c r="C46" s="2">
        <v>3463.12</v>
      </c>
      <c r="E46" s="3">
        <f t="shared" si="2"/>
        <v>-7.250295757985463</v>
      </c>
      <c r="G46" s="12">
        <f t="shared" si="0"/>
        <v>201508</v>
      </c>
      <c r="H46" s="13">
        <f t="shared" si="1"/>
        <v>59.17</v>
      </c>
      <c r="J46" s="12">
        <f t="shared" si="3"/>
        <v>73.31417948284604</v>
      </c>
      <c r="K46" s="12">
        <f t="shared" si="4"/>
        <v>90.05337727451975</v>
      </c>
      <c r="L46" s="16">
        <f t="shared" si="5"/>
        <v>112.50995886247014</v>
      </c>
      <c r="M46" s="7" t="str">
        <f t="shared" si="6"/>
        <v>*</v>
      </c>
      <c r="N46" s="8">
        <f t="shared" si="7"/>
        <v>48.39581517536674</v>
      </c>
    </row>
    <row r="47" spans="1:14" ht="12.75" outlineLevel="1">
      <c r="A47" s="1">
        <v>201509</v>
      </c>
      <c r="B47" s="2">
        <v>55.38</v>
      </c>
      <c r="C47" s="2">
        <v>3296.76</v>
      </c>
      <c r="E47" s="3">
        <f t="shared" si="2"/>
        <v>-6.843625857710363</v>
      </c>
      <c r="G47" s="12">
        <f t="shared" si="0"/>
        <v>201509</v>
      </c>
      <c r="H47" s="13">
        <f t="shared" si="1"/>
        <v>55.38</v>
      </c>
      <c r="J47" s="12">
        <f t="shared" si="3"/>
        <v>76.14662332972192</v>
      </c>
      <c r="K47" s="12">
        <f t="shared" si="4"/>
        <v>98.20407487661008</v>
      </c>
      <c r="L47" s="16">
        <f t="shared" si="5"/>
        <v>108.57210791618897</v>
      </c>
      <c r="M47" s="7">
        <f t="shared" si="6"/>
      </c>
      <c r="N47" s="8">
        <f t="shared" si="7"/>
        <v>38.11472242562265</v>
      </c>
    </row>
    <row r="48" spans="1:14" ht="12.75" outlineLevel="1">
      <c r="A48" s="1">
        <v>201510</v>
      </c>
      <c r="B48" s="2">
        <v>55.4</v>
      </c>
      <c r="C48" s="2">
        <v>3600.2</v>
      </c>
      <c r="E48" s="3">
        <f t="shared" si="2"/>
        <v>0.03610108303248379</v>
      </c>
      <c r="G48" s="12">
        <f t="shared" si="0"/>
        <v>201510</v>
      </c>
      <c r="H48" s="13">
        <f t="shared" si="1"/>
        <v>55.4</v>
      </c>
      <c r="J48" s="12">
        <f t="shared" si="3"/>
        <v>77.16606498194946</v>
      </c>
      <c r="K48" s="12">
        <f t="shared" si="4"/>
        <v>100.07145006016847</v>
      </c>
      <c r="L48" s="16">
        <f t="shared" si="5"/>
        <v>98.59074234496902</v>
      </c>
      <c r="M48" s="7">
        <f t="shared" si="6"/>
      </c>
      <c r="N48" s="8">
        <f t="shared" si="7"/>
        <v>35.929622736947714</v>
      </c>
    </row>
    <row r="49" spans="1:14" ht="12.75" outlineLevel="1">
      <c r="A49" s="1">
        <v>201511</v>
      </c>
      <c r="B49" s="2">
        <v>56.5</v>
      </c>
      <c r="C49" s="2">
        <v>3760.8900000000003</v>
      </c>
      <c r="E49" s="3">
        <f t="shared" si="2"/>
        <v>1.9469026548672592</v>
      </c>
      <c r="G49" s="12">
        <f t="shared" si="0"/>
        <v>201511</v>
      </c>
      <c r="H49" s="13">
        <f t="shared" si="1"/>
        <v>56.5</v>
      </c>
      <c r="J49" s="12">
        <f t="shared" si="3"/>
        <v>81.41592920353982</v>
      </c>
      <c r="K49" s="12">
        <f t="shared" si="4"/>
        <v>99.67182890855457</v>
      </c>
      <c r="L49" s="16">
        <f t="shared" si="5"/>
        <v>95.80816751754693</v>
      </c>
      <c r="M49" s="7">
        <f t="shared" si="6"/>
      </c>
      <c r="N49" s="8">
        <f t="shared" si="7"/>
        <v>29.482856892652364</v>
      </c>
    </row>
    <row r="50" spans="1:14" ht="12.75" outlineLevel="1">
      <c r="A50" s="1">
        <v>201512</v>
      </c>
      <c r="B50" s="2">
        <v>57.78</v>
      </c>
      <c r="C50" s="2">
        <v>3700.3</v>
      </c>
      <c r="E50" s="3">
        <f t="shared" si="2"/>
        <v>2.2152994115610958</v>
      </c>
      <c r="G50" s="12">
        <f t="shared" si="0"/>
        <v>201512</v>
      </c>
      <c r="H50" s="13">
        <f t="shared" si="1"/>
        <v>57.78</v>
      </c>
      <c r="J50" s="12">
        <f t="shared" si="3"/>
        <v>80.46902042229144</v>
      </c>
      <c r="K50" s="12">
        <f t="shared" si="4"/>
        <v>99.09138110072689</v>
      </c>
      <c r="L50" s="16">
        <f t="shared" si="5"/>
        <v>98.89063877316563</v>
      </c>
      <c r="M50" s="7">
        <f t="shared" si="6"/>
      </c>
      <c r="N50" s="8">
        <f t="shared" si="7"/>
        <v>31.284193425284336</v>
      </c>
    </row>
    <row r="51" spans="1:14" ht="12.75" outlineLevel="1">
      <c r="A51" s="1">
        <v>201601</v>
      </c>
      <c r="B51" s="2">
        <v>52.790000000000006</v>
      </c>
      <c r="C51" s="2">
        <v>3486.22</v>
      </c>
      <c r="E51" s="3">
        <f t="shared" si="2"/>
        <v>-9.452547831028593</v>
      </c>
      <c r="G51" s="12">
        <f t="shared" si="0"/>
        <v>201601</v>
      </c>
      <c r="H51" s="13">
        <f t="shared" si="1"/>
        <v>52.790000000000006</v>
      </c>
      <c r="J51" s="12">
        <f t="shared" si="3"/>
        <v>90.39590831596894</v>
      </c>
      <c r="K51" s="12">
        <f t="shared" si="4"/>
        <v>109.25838226936916</v>
      </c>
      <c r="L51" s="16">
        <f t="shared" si="5"/>
        <v>95.09948324305061</v>
      </c>
      <c r="M51" s="7">
        <f t="shared" si="6"/>
      </c>
      <c r="N51" s="8">
        <f t="shared" si="7"/>
        <v>10.681453616442868</v>
      </c>
    </row>
    <row r="52" spans="1:14" ht="12.75" outlineLevel="1">
      <c r="A52" s="1">
        <v>201602</v>
      </c>
      <c r="B52" s="2">
        <v>48.9</v>
      </c>
      <c r="C52" s="2">
        <v>3371.82</v>
      </c>
      <c r="E52" s="3">
        <f t="shared" si="2"/>
        <v>-7.955010224948892</v>
      </c>
      <c r="G52" s="12">
        <f t="shared" si="0"/>
        <v>201602</v>
      </c>
      <c r="H52" s="13">
        <f t="shared" si="1"/>
        <v>48.9</v>
      </c>
      <c r="J52" s="12">
        <f t="shared" si="3"/>
        <v>110.879345603272</v>
      </c>
      <c r="K52" s="12">
        <f t="shared" si="4"/>
        <v>117.04328561690522</v>
      </c>
      <c r="L52" s="16">
        <f t="shared" si="5"/>
        <v>91.06261065158752</v>
      </c>
      <c r="M52" s="7">
        <f t="shared" si="6"/>
      </c>
      <c r="N52" s="8">
        <f t="shared" si="7"/>
        <v>-18.155196168332964</v>
      </c>
    </row>
    <row r="53" spans="1:14" ht="12.75" outlineLevel="1">
      <c r="A53" s="1">
        <v>201603</v>
      </c>
      <c r="B53" s="2">
        <v>45.335</v>
      </c>
      <c r="C53" s="2">
        <v>3373.04</v>
      </c>
      <c r="E53" s="3">
        <f t="shared" si="2"/>
        <v>-7.86368148229844</v>
      </c>
      <c r="G53" s="12">
        <f t="shared" si="0"/>
        <v>201603</v>
      </c>
      <c r="H53" s="13">
        <f t="shared" si="1"/>
        <v>45.335</v>
      </c>
      <c r="J53" s="12">
        <f t="shared" si="3"/>
        <v>126.96592037057462</v>
      </c>
      <c r="K53" s="12">
        <f t="shared" si="4"/>
        <v>124.00003676335427</v>
      </c>
      <c r="L53" s="16">
        <f t="shared" si="5"/>
        <v>85.21977597786864</v>
      </c>
      <c r="M53" s="7">
        <f t="shared" si="6"/>
      </c>
      <c r="N53" s="8">
        <f t="shared" si="7"/>
        <v>-39.70140278275843</v>
      </c>
    </row>
    <row r="54" spans="1:14" ht="12.75" outlineLevel="1">
      <c r="A54" s="1">
        <v>201604</v>
      </c>
      <c r="B54" s="2">
        <v>49.03</v>
      </c>
      <c r="C54" s="2">
        <v>3409.3700000000003</v>
      </c>
      <c r="E54" s="3">
        <f t="shared" si="2"/>
        <v>7.5362023251070775</v>
      </c>
      <c r="G54" s="12">
        <f t="shared" si="0"/>
        <v>201604</v>
      </c>
      <c r="H54" s="13">
        <f t="shared" si="1"/>
        <v>49.03</v>
      </c>
      <c r="J54" s="12">
        <f t="shared" si="3"/>
        <v>120.08974097491333</v>
      </c>
      <c r="K54" s="12">
        <f t="shared" si="4"/>
        <v>112.98099802841794</v>
      </c>
      <c r="L54" s="16">
        <f t="shared" si="5"/>
        <v>91.96170677148989</v>
      </c>
      <c r="M54" s="7">
        <f t="shared" si="6"/>
      </c>
      <c r="N54" s="8">
        <f t="shared" si="7"/>
        <v>-28.46658384588006</v>
      </c>
    </row>
    <row r="55" spans="1:14" ht="12.75" outlineLevel="1">
      <c r="A55" s="1">
        <v>201605</v>
      </c>
      <c r="B55" s="2">
        <v>53.21</v>
      </c>
      <c r="C55" s="2">
        <v>3514.06</v>
      </c>
      <c r="E55" s="3">
        <f t="shared" si="2"/>
        <v>7.855666228152603</v>
      </c>
      <c r="G55" s="12">
        <f t="shared" si="0"/>
        <v>201605</v>
      </c>
      <c r="H55" s="13">
        <f t="shared" si="1"/>
        <v>53.21</v>
      </c>
      <c r="J55" s="12">
        <f t="shared" si="3"/>
        <v>114.73407254275511</v>
      </c>
      <c r="K55" s="12">
        <f t="shared" si="4"/>
        <v>102.87774854350685</v>
      </c>
      <c r="L55" s="16">
        <f t="shared" si="5"/>
        <v>97.53560448050409</v>
      </c>
      <c r="M55" s="7" t="str">
        <f t="shared" si="6"/>
        <v>*</v>
      </c>
      <c r="N55" s="8">
        <f t="shared" si="7"/>
        <v>-20.864363873845903</v>
      </c>
    </row>
    <row r="56" spans="1:14" ht="12.75" outlineLevel="1">
      <c r="A56" s="1">
        <v>201606</v>
      </c>
      <c r="B56" s="2">
        <v>43.92</v>
      </c>
      <c r="C56" s="2">
        <v>3345.63</v>
      </c>
      <c r="E56" s="3">
        <f t="shared" si="2"/>
        <v>-21.152094717668486</v>
      </c>
      <c r="G56" s="12">
        <f t="shared" si="0"/>
        <v>201606</v>
      </c>
      <c r="H56" s="13">
        <f t="shared" si="1"/>
        <v>43.92</v>
      </c>
      <c r="J56" s="12">
        <f t="shared" si="3"/>
        <v>136.47540983606555</v>
      </c>
      <c r="K56" s="12">
        <f t="shared" si="4"/>
        <v>121.59892987249542</v>
      </c>
      <c r="L56" s="16">
        <f t="shared" si="5"/>
        <v>86.20423836922001</v>
      </c>
      <c r="M56" s="7">
        <f t="shared" si="6"/>
      </c>
      <c r="N56" s="8">
        <f t="shared" si="7"/>
        <v>-34.254141165883446</v>
      </c>
    </row>
    <row r="57" spans="1:14" ht="12.75" outlineLevel="1">
      <c r="A57" s="1">
        <v>201607</v>
      </c>
      <c r="B57" s="2">
        <v>46.485</v>
      </c>
      <c r="C57" s="2">
        <v>3464.84</v>
      </c>
      <c r="E57" s="3">
        <f t="shared" si="2"/>
        <v>5.517909002904158</v>
      </c>
      <c r="G57" s="12">
        <f t="shared" si="0"/>
        <v>201607</v>
      </c>
      <c r="H57" s="13">
        <f t="shared" si="1"/>
        <v>46.485</v>
      </c>
      <c r="J57" s="12">
        <f t="shared" si="3"/>
        <v>136.51715607185113</v>
      </c>
      <c r="K57" s="12">
        <f t="shared" si="4"/>
        <v>111.84611523430497</v>
      </c>
      <c r="L57" s="16">
        <f t="shared" si="5"/>
        <v>89.85620310476308</v>
      </c>
      <c r="M57" s="7">
        <f t="shared" si="6"/>
      </c>
      <c r="N57" s="8">
        <f t="shared" si="7"/>
        <v>-34.29242727520008</v>
      </c>
    </row>
    <row r="58" spans="1:14" ht="12.75" outlineLevel="1">
      <c r="A58" s="1">
        <v>201608</v>
      </c>
      <c r="B58" s="2">
        <v>53.07</v>
      </c>
      <c r="C58" s="2">
        <v>3553.3700000000003</v>
      </c>
      <c r="E58" s="3">
        <f t="shared" si="2"/>
        <v>12.408140192198985</v>
      </c>
      <c r="G58" s="12">
        <f t="shared" si="0"/>
        <v>201608</v>
      </c>
      <c r="H58" s="13">
        <f t="shared" si="1"/>
        <v>53.07</v>
      </c>
      <c r="J58" s="12">
        <f t="shared" si="3"/>
        <v>111.49425287356323</v>
      </c>
      <c r="K58" s="12">
        <f t="shared" si="4"/>
        <v>97.01023805037373</v>
      </c>
      <c r="L58" s="16">
        <f t="shared" si="5"/>
        <v>101.23510294728463</v>
      </c>
      <c r="M58" s="7" t="str">
        <f t="shared" si="6"/>
        <v>*</v>
      </c>
      <c r="N58" s="8">
        <f t="shared" si="7"/>
        <v>-13.7686221508675</v>
      </c>
    </row>
    <row r="59" spans="1:14" ht="12.75" outlineLevel="1">
      <c r="A59" s="1">
        <v>201609</v>
      </c>
      <c r="B59" s="2">
        <v>51.82</v>
      </c>
      <c r="C59" s="2">
        <v>3555.92</v>
      </c>
      <c r="E59" s="3">
        <f t="shared" si="2"/>
        <v>-2.4121960632960247</v>
      </c>
      <c r="G59" s="12">
        <f t="shared" si="0"/>
        <v>201609</v>
      </c>
      <c r="H59" s="13">
        <f t="shared" si="1"/>
        <v>51.82</v>
      </c>
      <c r="J59" s="12">
        <f t="shared" si="3"/>
        <v>106.86993438826708</v>
      </c>
      <c r="K59" s="12">
        <f t="shared" si="4"/>
        <v>98.77782066126338</v>
      </c>
      <c r="L59" s="16">
        <f t="shared" si="5"/>
        <v>99.96710908122083</v>
      </c>
      <c r="M59" s="7" t="str">
        <f t="shared" si="6"/>
        <v>*</v>
      </c>
      <c r="N59" s="8">
        <f t="shared" si="7"/>
        <v>-10.052045281337042</v>
      </c>
    </row>
    <row r="60" spans="1:14" ht="12.75" outlineLevel="1">
      <c r="A60" s="1">
        <v>201610</v>
      </c>
      <c r="B60" s="2">
        <v>55.51</v>
      </c>
      <c r="C60" s="2">
        <v>3540.56</v>
      </c>
      <c r="E60" s="3">
        <f t="shared" si="2"/>
        <v>6.647450909745988</v>
      </c>
      <c r="G60" s="12">
        <f t="shared" si="0"/>
        <v>201610</v>
      </c>
      <c r="H60" s="13">
        <f t="shared" si="1"/>
        <v>55.51</v>
      </c>
      <c r="J60" s="12">
        <f t="shared" si="3"/>
        <v>99.80183750675555</v>
      </c>
      <c r="K60" s="12">
        <f t="shared" si="4"/>
        <v>92.22812706419263</v>
      </c>
      <c r="L60" s="16">
        <f t="shared" si="5"/>
        <v>107.37867954169796</v>
      </c>
      <c r="M60" s="7" t="str">
        <f t="shared" si="6"/>
        <v>*</v>
      </c>
      <c r="N60" s="8">
        <f t="shared" si="7"/>
        <v>-4.070949779662549</v>
      </c>
    </row>
    <row r="61" spans="1:14" ht="12.75" outlineLevel="1">
      <c r="A61" s="1">
        <v>201611</v>
      </c>
      <c r="B61" s="2">
        <v>56.58</v>
      </c>
      <c r="C61" s="2">
        <v>3478.63</v>
      </c>
      <c r="E61" s="3">
        <f t="shared" si="2"/>
        <v>1.8911276069282437</v>
      </c>
      <c r="G61" s="12">
        <f t="shared" si="0"/>
        <v>201611</v>
      </c>
      <c r="H61" s="13">
        <f t="shared" si="1"/>
        <v>56.58</v>
      </c>
      <c r="J61" s="12">
        <f t="shared" si="3"/>
        <v>99.858607281725</v>
      </c>
      <c r="K61" s="12">
        <f t="shared" si="4"/>
        <v>90.49575821845177</v>
      </c>
      <c r="L61" s="16">
        <f t="shared" si="5"/>
        <v>110.63530494905713</v>
      </c>
      <c r="M61" s="7" t="str">
        <f t="shared" si="6"/>
        <v>*</v>
      </c>
      <c r="N61" s="8">
        <f t="shared" si="7"/>
        <v>-4.11969858368923</v>
      </c>
    </row>
    <row r="62" spans="1:14" ht="12.75" outlineLevel="1">
      <c r="A62" s="1">
        <v>201612</v>
      </c>
      <c r="B62" s="2">
        <v>58.83</v>
      </c>
      <c r="C62" s="2">
        <v>3606.36</v>
      </c>
      <c r="E62" s="3">
        <f t="shared" si="2"/>
        <v>3.8245792962774097</v>
      </c>
      <c r="G62" s="12">
        <f t="shared" si="0"/>
        <v>201612</v>
      </c>
      <c r="H62" s="13">
        <f t="shared" si="1"/>
        <v>58.83</v>
      </c>
      <c r="J62" s="12">
        <f t="shared" si="3"/>
        <v>98.21519632840388</v>
      </c>
      <c r="K62" s="12">
        <f t="shared" si="4"/>
        <v>87.18340982491927</v>
      </c>
      <c r="L62" s="16">
        <f t="shared" si="5"/>
        <v>110.52232342670213</v>
      </c>
      <c r="M62" s="7" t="str">
        <f t="shared" si="6"/>
        <v>*</v>
      </c>
      <c r="N62" s="8">
        <f t="shared" si="7"/>
        <v>-2.713701142593239</v>
      </c>
    </row>
    <row r="63" spans="1:14" ht="12.75" outlineLevel="1">
      <c r="A63" s="1">
        <v>201701</v>
      </c>
      <c r="B63" s="2">
        <v>60.02</v>
      </c>
      <c r="C63" s="2">
        <v>3542.27</v>
      </c>
      <c r="E63" s="3">
        <f t="shared" si="2"/>
        <v>1.9826724425191682</v>
      </c>
      <c r="G63" s="12">
        <f t="shared" si="0"/>
        <v>201701</v>
      </c>
      <c r="H63" s="13">
        <f t="shared" si="1"/>
        <v>60.02</v>
      </c>
      <c r="J63" s="12">
        <f t="shared" si="3"/>
        <v>87.95401532822393</v>
      </c>
      <c r="K63" s="12">
        <f t="shared" si="4"/>
        <v>86.45868043985337</v>
      </c>
      <c r="L63" s="16">
        <f t="shared" si="5"/>
        <v>113.61770872417007</v>
      </c>
      <c r="M63" s="7" t="str">
        <f t="shared" si="6"/>
        <v>*</v>
      </c>
      <c r="N63" s="8">
        <f t="shared" si="7"/>
        <v>7.45743114909267</v>
      </c>
    </row>
    <row r="64" spans="1:14" ht="12.75" outlineLevel="1">
      <c r="A64" s="1">
        <v>201702</v>
      </c>
      <c r="B64" s="2">
        <v>57.74</v>
      </c>
      <c r="C64" s="2">
        <v>3584.13</v>
      </c>
      <c r="E64" s="3">
        <f t="shared" si="2"/>
        <v>-3.948735711811571</v>
      </c>
      <c r="G64" s="12">
        <f t="shared" si="0"/>
        <v>201702</v>
      </c>
      <c r="H64" s="13">
        <f t="shared" si="1"/>
        <v>57.74</v>
      </c>
      <c r="J64" s="12">
        <f t="shared" si="3"/>
        <v>84.68998960859022</v>
      </c>
      <c r="K64" s="12">
        <f t="shared" si="4"/>
        <v>91.14853942962705</v>
      </c>
      <c r="L64" s="16">
        <f t="shared" si="5"/>
        <v>107.05462201439215</v>
      </c>
      <c r="M64" s="7" t="str">
        <f t="shared" si="6"/>
        <v>*</v>
      </c>
      <c r="N64" s="8">
        <f t="shared" si="7"/>
        <v>11.400473527325659</v>
      </c>
    </row>
    <row r="65" spans="1:14" ht="12.75" outlineLevel="1">
      <c r="A65" s="1">
        <v>201703</v>
      </c>
      <c r="B65" s="2">
        <v>62.190000000000005</v>
      </c>
      <c r="C65" s="2">
        <v>3817.02</v>
      </c>
      <c r="E65" s="3">
        <f t="shared" si="2"/>
        <v>7.155491236533209</v>
      </c>
      <c r="G65" s="12">
        <f t="shared" si="0"/>
        <v>201703</v>
      </c>
      <c r="H65" s="13">
        <f t="shared" si="1"/>
        <v>62.190000000000005</v>
      </c>
      <c r="J65" s="12">
        <f t="shared" si="3"/>
        <v>72.89757195690625</v>
      </c>
      <c r="K65" s="12">
        <f t="shared" si="4"/>
        <v>86.88494934876991</v>
      </c>
      <c r="L65" s="16">
        <f t="shared" si="5"/>
        <v>106.57127393016903</v>
      </c>
      <c r="M65" s="7" t="str">
        <f t="shared" si="6"/>
        <v>*</v>
      </c>
      <c r="N65" s="8">
        <f t="shared" si="7"/>
        <v>26.241624297009423</v>
      </c>
    </row>
    <row r="66" spans="1:14" ht="12.75" outlineLevel="1">
      <c r="A66" s="1">
        <v>201704</v>
      </c>
      <c r="B66" s="2">
        <v>66.28</v>
      </c>
      <c r="C66" s="2">
        <v>3875.53</v>
      </c>
      <c r="E66" s="3">
        <f t="shared" si="2"/>
        <v>6.170790585395287</v>
      </c>
      <c r="G66" s="12">
        <f t="shared" si="0"/>
        <v>201704</v>
      </c>
      <c r="H66" s="13">
        <f t="shared" si="1"/>
        <v>66.28</v>
      </c>
      <c r="J66" s="12">
        <f t="shared" si="3"/>
        <v>73.97404948702474</v>
      </c>
      <c r="K66" s="12">
        <f t="shared" si="4"/>
        <v>83.69229028364514</v>
      </c>
      <c r="L66" s="16">
        <f t="shared" si="5"/>
        <v>110.16406663870777</v>
      </c>
      <c r="M66" s="7" t="str">
        <f t="shared" si="6"/>
        <v>*</v>
      </c>
      <c r="N66" s="8">
        <f t="shared" si="7"/>
        <v>25.12240348498048</v>
      </c>
    </row>
    <row r="67" spans="1:14" ht="12.75" outlineLevel="1">
      <c r="A67" s="1">
        <v>201705</v>
      </c>
      <c r="B67" s="2">
        <v>66.98</v>
      </c>
      <c r="C67" s="2">
        <v>3888.32</v>
      </c>
      <c r="E67" s="3">
        <f t="shared" si="2"/>
        <v>1.0450880859958238</v>
      </c>
      <c r="G67" s="12">
        <f aca="true" t="shared" si="8" ref="G67:G98">A67</f>
        <v>201705</v>
      </c>
      <c r="H67" s="13">
        <f aca="true" t="shared" si="9" ref="H67:H98">$B67</f>
        <v>66.98</v>
      </c>
      <c r="J67" s="12">
        <f t="shared" si="3"/>
        <v>79.44162436548223</v>
      </c>
      <c r="K67" s="12">
        <f t="shared" si="4"/>
        <v>84.53083009853687</v>
      </c>
      <c r="L67" s="16">
        <f t="shared" si="5"/>
        <v>109.66136288428622</v>
      </c>
      <c r="M67" s="7" t="str">
        <f t="shared" si="6"/>
        <v>*</v>
      </c>
      <c r="N67" s="8">
        <f t="shared" si="7"/>
        <v>18.93854625190782</v>
      </c>
    </row>
    <row r="68" spans="1:14" ht="12.75" outlineLevel="1">
      <c r="A68" s="1">
        <v>201706</v>
      </c>
      <c r="B68" s="2">
        <v>66.41000000000001</v>
      </c>
      <c r="C68" s="2">
        <v>3793.62</v>
      </c>
      <c r="E68" s="3">
        <f aca="true" t="shared" si="10" ref="E68:E98">100*($B68-$B67)/$B68</f>
        <v>-0.8583044722180291</v>
      </c>
      <c r="G68" s="12">
        <f t="shared" si="8"/>
        <v>201706</v>
      </c>
      <c r="H68" s="13">
        <f t="shared" si="9"/>
        <v>66.41000000000001</v>
      </c>
      <c r="J68" s="12">
        <f t="shared" si="3"/>
        <v>66.13461828037946</v>
      </c>
      <c r="K68" s="12">
        <f t="shared" si="4"/>
        <v>88.07847713697736</v>
      </c>
      <c r="L68" s="16">
        <f t="shared" si="5"/>
        <v>108.98889067364136</v>
      </c>
      <c r="M68" s="7" t="str">
        <f t="shared" si="6"/>
        <v>*</v>
      </c>
      <c r="N68" s="8">
        <f t="shared" si="7"/>
        <v>71.27175038502374</v>
      </c>
    </row>
    <row r="69" spans="1:14" ht="12.75" outlineLevel="1">
      <c r="A69" s="1">
        <v>201707</v>
      </c>
      <c r="B69" s="2">
        <v>70</v>
      </c>
      <c r="C69" s="2">
        <v>3942.46</v>
      </c>
      <c r="E69" s="3">
        <f t="shared" si="10"/>
        <v>5.128571428571413</v>
      </c>
      <c r="G69" s="12">
        <f t="shared" si="8"/>
        <v>201707</v>
      </c>
      <c r="H69" s="13">
        <f t="shared" si="9"/>
        <v>70</v>
      </c>
      <c r="J69" s="12">
        <f t="shared" si="3"/>
        <v>66.40714285714286</v>
      </c>
      <c r="K69" s="12">
        <f t="shared" si="4"/>
        <v>86.36071428571427</v>
      </c>
      <c r="L69" s="16">
        <f t="shared" si="5"/>
        <v>108.12924017585513</v>
      </c>
      <c r="M69" s="7" t="str">
        <f t="shared" si="6"/>
        <v>*</v>
      </c>
      <c r="N69" s="8">
        <f t="shared" si="7"/>
        <v>70.81060159647976</v>
      </c>
    </row>
    <row r="70" spans="1:14" ht="12.75" outlineLevel="1">
      <c r="A70" s="1">
        <v>201708</v>
      </c>
      <c r="B70" s="2">
        <v>69.03</v>
      </c>
      <c r="C70" s="2">
        <v>3887.55</v>
      </c>
      <c r="E70" s="3">
        <f t="shared" si="10"/>
        <v>-1.4051861509488612</v>
      </c>
      <c r="G70" s="12">
        <f t="shared" si="8"/>
        <v>201708</v>
      </c>
      <c r="H70" s="13">
        <f t="shared" si="9"/>
        <v>69.03</v>
      </c>
      <c r="J70" s="12">
        <f t="shared" si="3"/>
        <v>76.87961755758366</v>
      </c>
      <c r="K70" s="12">
        <f t="shared" si="4"/>
        <v>89.50094161958569</v>
      </c>
      <c r="L70" s="16">
        <f t="shared" si="5"/>
        <v>106.60949349963286</v>
      </c>
      <c r="M70" s="7" t="str">
        <f t="shared" si="6"/>
        <v>*</v>
      </c>
      <c r="N70" s="8">
        <f t="shared" si="7"/>
        <v>56.15231049074945</v>
      </c>
    </row>
    <row r="71" spans="1:14" ht="12.75" outlineLevel="1">
      <c r="A71" s="1">
        <v>201709</v>
      </c>
      <c r="B71" s="2">
        <v>71.7</v>
      </c>
      <c r="C71" s="2">
        <v>4017.75</v>
      </c>
      <c r="E71" s="3">
        <f t="shared" si="10"/>
        <v>3.7238493723849393</v>
      </c>
      <c r="G71" s="12">
        <f t="shared" si="8"/>
        <v>201709</v>
      </c>
      <c r="H71" s="13">
        <f t="shared" si="9"/>
        <v>71.7</v>
      </c>
      <c r="J71" s="12">
        <f t="shared" si="3"/>
        <v>72.27336122733612</v>
      </c>
      <c r="K71" s="12">
        <f t="shared" si="4"/>
        <v>88.47861459786145</v>
      </c>
      <c r="L71" s="16">
        <f t="shared" si="5"/>
        <v>105.42921605910509</v>
      </c>
      <c r="M71" s="7" t="str">
        <f t="shared" si="6"/>
        <v>*</v>
      </c>
      <c r="N71" s="8">
        <f t="shared" si="7"/>
        <v>75.08576585815479</v>
      </c>
    </row>
    <row r="72" spans="1:14" ht="12.75" outlineLevel="1">
      <c r="A72" s="1">
        <v>201710</v>
      </c>
      <c r="B72" s="2">
        <v>71.31</v>
      </c>
      <c r="C72" s="2">
        <v>4096.38</v>
      </c>
      <c r="E72" s="3">
        <f t="shared" si="10"/>
        <v>-0.5469078670593193</v>
      </c>
      <c r="G72" s="12">
        <f t="shared" si="8"/>
        <v>201710</v>
      </c>
      <c r="H72" s="13">
        <f t="shared" si="9"/>
        <v>71.31</v>
      </c>
      <c r="J72" s="12">
        <f t="shared" si="3"/>
        <v>77.84321974477632</v>
      </c>
      <c r="K72" s="12">
        <f t="shared" si="4"/>
        <v>90.80890945636422</v>
      </c>
      <c r="L72" s="16">
        <f t="shared" si="5"/>
        <v>101.99711732592031</v>
      </c>
      <c r="M72" s="7" t="str">
        <f t="shared" si="6"/>
        <v>*</v>
      </c>
      <c r="N72" s="8">
        <f t="shared" si="7"/>
        <v>60.30842809161089</v>
      </c>
    </row>
    <row r="73" spans="1:14" ht="12.75" outlineLevel="1">
      <c r="A73" s="1">
        <v>201711</v>
      </c>
      <c r="B73" s="2">
        <v>68.73</v>
      </c>
      <c r="C73" s="2">
        <v>3984.1</v>
      </c>
      <c r="E73" s="3">
        <f t="shared" si="10"/>
        <v>-3.7538192928852</v>
      </c>
      <c r="G73" s="12">
        <f t="shared" si="8"/>
        <v>201711</v>
      </c>
      <c r="H73" s="13">
        <f t="shared" si="9"/>
        <v>68.73</v>
      </c>
      <c r="J73" s="12">
        <f t="shared" si="3"/>
        <v>82.3221300742034</v>
      </c>
      <c r="K73" s="12">
        <f t="shared" si="4"/>
        <v>95.6908676463456</v>
      </c>
      <c r="L73" s="16">
        <f t="shared" si="5"/>
        <v>100.62613710779588</v>
      </c>
      <c r="M73" s="7">
        <f t="shared" si="6"/>
      </c>
      <c r="N73" s="8">
        <f t="shared" si="7"/>
        <v>41.348312416758496</v>
      </c>
    </row>
    <row r="74" spans="1:14" ht="12.75" outlineLevel="1">
      <c r="A74" s="1">
        <v>201712</v>
      </c>
      <c r="B74" s="2">
        <v>71.11</v>
      </c>
      <c r="C74" s="2">
        <v>3977.88</v>
      </c>
      <c r="E74" s="3">
        <f t="shared" si="10"/>
        <v>3.3469272957389897</v>
      </c>
      <c r="G74" s="12">
        <f t="shared" si="8"/>
        <v>201712</v>
      </c>
      <c r="H74" s="13">
        <f t="shared" si="9"/>
        <v>71.11</v>
      </c>
      <c r="J74" s="12">
        <f t="shared" si="3"/>
        <v>82.73098017156518</v>
      </c>
      <c r="K74" s="12">
        <f t="shared" si="4"/>
        <v>93.9272488632635</v>
      </c>
      <c r="L74" s="16">
        <f t="shared" si="5"/>
        <v>103.50445954588007</v>
      </c>
      <c r="M74" s="7" t="str">
        <f t="shared" si="6"/>
        <v>*</v>
      </c>
      <c r="N74" s="8">
        <f t="shared" si="7"/>
        <v>40.54330925744003</v>
      </c>
    </row>
    <row r="75" spans="1:14" ht="12.75" outlineLevel="1">
      <c r="A75" s="1">
        <v>201801</v>
      </c>
      <c r="B75" s="2">
        <v>77.4</v>
      </c>
      <c r="C75" s="9">
        <v>4111.650000000001</v>
      </c>
      <c r="E75" s="3">
        <f t="shared" si="10"/>
        <v>8.126614987080112</v>
      </c>
      <c r="G75" s="12">
        <f t="shared" si="8"/>
        <v>201801</v>
      </c>
      <c r="H75" s="13">
        <f t="shared" si="9"/>
        <v>77.4</v>
      </c>
      <c r="J75" s="12">
        <f t="shared" si="3"/>
        <v>77.5452196382429</v>
      </c>
      <c r="K75" s="12">
        <f t="shared" si="4"/>
        <v>88.16537467700259</v>
      </c>
      <c r="L75" s="16">
        <f t="shared" si="5"/>
        <v>107.99016313395029</v>
      </c>
      <c r="M75" s="7" t="str">
        <f t="shared" si="6"/>
        <v>*</v>
      </c>
      <c r="N75" s="8">
        <f t="shared" si="7"/>
        <v>48.27198762127544</v>
      </c>
    </row>
    <row r="76" spans="1:14" ht="12.75" outlineLevel="1">
      <c r="A76" s="1">
        <v>201802</v>
      </c>
      <c r="B76" s="2">
        <v>77.3</v>
      </c>
      <c r="C76" s="2">
        <v>3994.45</v>
      </c>
      <c r="E76" s="3">
        <f t="shared" si="10"/>
        <v>-0.129366106080218</v>
      </c>
      <c r="G76" s="12">
        <f t="shared" si="8"/>
        <v>201802</v>
      </c>
      <c r="H76" s="13">
        <f t="shared" si="9"/>
        <v>77.3</v>
      </c>
      <c r="I76"/>
      <c r="J76" s="12">
        <f t="shared" si="3"/>
        <v>74.69598965071151</v>
      </c>
      <c r="K76" s="12">
        <f t="shared" si="4"/>
        <v>90.38809831824061</v>
      </c>
      <c r="L76" s="16">
        <f t="shared" si="5"/>
        <v>109.37223137549896</v>
      </c>
      <c r="M76" s="7" t="str">
        <f t="shared" si="6"/>
        <v>*</v>
      </c>
      <c r="N76" s="8">
        <f t="shared" si="7"/>
        <v>61.27447178909172</v>
      </c>
    </row>
    <row r="77" spans="1:14" ht="12.75" outlineLevel="1">
      <c r="A77" s="1">
        <v>201803</v>
      </c>
      <c r="B77" s="2">
        <v>70.72</v>
      </c>
      <c r="C77" s="2">
        <v>3857.1</v>
      </c>
      <c r="E77" s="3">
        <f t="shared" si="10"/>
        <v>-9.304298642533933</v>
      </c>
      <c r="G77" s="12">
        <f t="shared" si="8"/>
        <v>201803</v>
      </c>
      <c r="H77" s="13">
        <f t="shared" si="9"/>
        <v>70.72</v>
      </c>
      <c r="I77"/>
      <c r="J77" s="12">
        <f t="shared" si="3"/>
        <v>87.9383484162896</v>
      </c>
      <c r="K77" s="12">
        <f t="shared" si="4"/>
        <v>99.80321455505279</v>
      </c>
      <c r="L77" s="16">
        <f t="shared" si="5"/>
        <v>102.66846214292491</v>
      </c>
      <c r="M77" s="7">
        <f t="shared" si="6"/>
      </c>
      <c r="N77" s="8">
        <f t="shared" si="7"/>
        <v>20.21271670281453</v>
      </c>
    </row>
    <row r="78" spans="1:14" ht="12.75" outlineLevel="1">
      <c r="A78" s="1">
        <v>201804</v>
      </c>
      <c r="B78" s="2">
        <v>72.4</v>
      </c>
      <c r="C78" s="2">
        <v>3910.3</v>
      </c>
      <c r="E78" s="3">
        <f t="shared" si="10"/>
        <v>2.3204419889502854</v>
      </c>
      <c r="G78" s="12">
        <f t="shared" si="8"/>
        <v>201804</v>
      </c>
      <c r="H78" s="13">
        <f t="shared" si="9"/>
        <v>72.4</v>
      </c>
      <c r="I78"/>
      <c r="J78" s="12">
        <f t="shared" si="3"/>
        <v>91.54696132596685</v>
      </c>
      <c r="K78" s="12">
        <f t="shared" si="4"/>
        <v>98.19175874769795</v>
      </c>
      <c r="L78" s="16">
        <f t="shared" si="5"/>
        <v>103.00911261895106</v>
      </c>
      <c r="M78" s="7" t="str">
        <f t="shared" si="6"/>
        <v>*</v>
      </c>
      <c r="N78" s="8">
        <f t="shared" si="7"/>
        <v>14.250775801420081</v>
      </c>
    </row>
    <row r="79" spans="1:14" ht="12.75" outlineLevel="1">
      <c r="A79" s="1">
        <v>201805</v>
      </c>
      <c r="B79" s="2">
        <v>66.2</v>
      </c>
      <c r="C79" s="9">
        <v>3764.22</v>
      </c>
      <c r="E79" s="3">
        <f t="shared" si="10"/>
        <v>-9.36555891238671</v>
      </c>
      <c r="G79" s="12">
        <f t="shared" si="8"/>
        <v>201805</v>
      </c>
      <c r="H79" s="13">
        <f t="shared" si="9"/>
        <v>66.2</v>
      </c>
      <c r="I79"/>
      <c r="J79" s="12">
        <f aca="true" t="shared" si="11" ref="J79:J98">100-100*($B79-$B67)/$B79</f>
        <v>101.17824773413898</v>
      </c>
      <c r="K79" s="12">
        <f aca="true" t="shared" si="12" ref="K79:K98">100*AVERAGE($B68:$B79)/$B79</f>
        <v>107.28977844914401</v>
      </c>
      <c r="L79" s="16">
        <f aca="true" t="shared" si="13" ref="L79:L98">100*(AVERAGE($C68:$C79)/$C79)/(AVERAGE($B68:$B79)/$B79)</f>
        <v>97.67656059817112</v>
      </c>
      <c r="M79" s="7">
        <f aca="true" t="shared" si="14" ref="M79:M98">IF(AND(AVERAGE($B71:$B79)/$B79&lt;1,(AVERAGE($C71:$C79)/$C79/(AVERAGE($B71:$B79)/$B79))&gt;1),"*","")</f>
      </c>
      <c r="N79" s="8">
        <f aca="true" t="shared" si="15" ref="N79:N98">100*AVERAGE($E68:$E79)/STDEVA($E68:$E79)</f>
        <v>-4.240659693462285</v>
      </c>
    </row>
    <row r="80" spans="1:14" ht="12.75" outlineLevel="1">
      <c r="A80" s="1">
        <v>201806</v>
      </c>
      <c r="B80" s="2">
        <v>66.11999999999999</v>
      </c>
      <c r="C80" s="9">
        <v>3719.86</v>
      </c>
      <c r="E80" s="3">
        <f t="shared" si="10"/>
        <v>-0.1209921355112107</v>
      </c>
      <c r="G80" s="12">
        <f t="shared" si="8"/>
        <v>201806</v>
      </c>
      <c r="H80" s="13">
        <f t="shared" si="9"/>
        <v>66.11999999999999</v>
      </c>
      <c r="I80"/>
      <c r="J80" s="12">
        <f t="shared" si="11"/>
        <v>100.4385964912281</v>
      </c>
      <c r="K80" s="12">
        <f t="shared" si="12"/>
        <v>107.38304093567255</v>
      </c>
      <c r="L80" s="16">
        <f t="shared" si="13"/>
        <v>98.60164884587962</v>
      </c>
      <c r="M80" s="7">
        <f t="shared" si="14"/>
      </c>
      <c r="N80" s="8">
        <f t="shared" si="15"/>
        <v>-3.0920249883553463</v>
      </c>
    </row>
    <row r="81" spans="1:14" ht="12.75" outlineLevel="1">
      <c r="A81" s="1">
        <v>201807</v>
      </c>
      <c r="B81" s="2">
        <v>65.76</v>
      </c>
      <c r="C81" s="2">
        <v>3899.04</v>
      </c>
      <c r="E81" s="3">
        <f t="shared" si="10"/>
        <v>-0.54744525547443</v>
      </c>
      <c r="G81" s="12">
        <f t="shared" si="8"/>
        <v>201807</v>
      </c>
      <c r="H81" s="13">
        <f t="shared" si="9"/>
        <v>65.76</v>
      </c>
      <c r="I81"/>
      <c r="J81" s="12">
        <f t="shared" si="11"/>
        <v>106.44768856447688</v>
      </c>
      <c r="K81" s="12">
        <f t="shared" si="12"/>
        <v>107.43359691808597</v>
      </c>
      <c r="L81" s="16">
        <f t="shared" si="13"/>
        <v>93.9397726944385</v>
      </c>
      <c r="M81" s="7">
        <f t="shared" si="14"/>
      </c>
      <c r="N81" s="8">
        <f t="shared" si="15"/>
        <v>-12.587034280220504</v>
      </c>
    </row>
    <row r="82" spans="1:14" ht="12.75" outlineLevel="1">
      <c r="A82" s="1">
        <v>201808</v>
      </c>
      <c r="B82" s="2">
        <v>61.2</v>
      </c>
      <c r="C82" s="2">
        <v>3740.71</v>
      </c>
      <c r="E82" s="3">
        <f t="shared" si="10"/>
        <v>-7.4509803921568665</v>
      </c>
      <c r="G82" s="12">
        <f t="shared" si="8"/>
        <v>201808</v>
      </c>
      <c r="H82" s="13">
        <f t="shared" si="9"/>
        <v>61.2</v>
      </c>
      <c r="I82"/>
      <c r="J82" s="12">
        <f t="shared" si="11"/>
        <v>112.79411764705881</v>
      </c>
      <c r="K82" s="12">
        <f t="shared" si="12"/>
        <v>114.37227668845317</v>
      </c>
      <c r="L82" s="16">
        <f t="shared" si="13"/>
        <v>91.68955893479483</v>
      </c>
      <c r="M82" s="7">
        <f t="shared" si="14"/>
      </c>
      <c r="N82" s="8">
        <f t="shared" si="15"/>
        <v>-20.99391884938014</v>
      </c>
    </row>
    <row r="83" spans="1:14" ht="12.75" outlineLevel="1">
      <c r="A83" s="1">
        <v>201809</v>
      </c>
      <c r="B83" s="2">
        <v>64.1</v>
      </c>
      <c r="C83" s="9">
        <v>3706.74</v>
      </c>
      <c r="E83" s="3">
        <f t="shared" si="10"/>
        <v>4.524180967238677</v>
      </c>
      <c r="G83" s="12">
        <f t="shared" si="8"/>
        <v>201809</v>
      </c>
      <c r="H83" s="13">
        <f t="shared" si="9"/>
        <v>64.1</v>
      </c>
      <c r="I83"/>
      <c r="J83" s="12">
        <f t="shared" si="11"/>
        <v>111.85647425897038</v>
      </c>
      <c r="K83" s="12">
        <f t="shared" si="12"/>
        <v>108.20982839313575</v>
      </c>
      <c r="L83" s="16">
        <f t="shared" si="13"/>
        <v>97.15317367684108</v>
      </c>
      <c r="M83" s="7">
        <f t="shared" si="14"/>
      </c>
      <c r="N83" s="8">
        <f t="shared" si="15"/>
        <v>-19.518015850074793</v>
      </c>
    </row>
    <row r="84" spans="1:14" ht="12.75" outlineLevel="1">
      <c r="A84" s="1">
        <v>201810</v>
      </c>
      <c r="B84" s="2">
        <v>60.9</v>
      </c>
      <c r="C84" s="2">
        <v>3447.07</v>
      </c>
      <c r="E84" s="3">
        <f t="shared" si="10"/>
        <v>-5.254515599343178</v>
      </c>
      <c r="G84" s="12">
        <f t="shared" si="8"/>
        <v>201810</v>
      </c>
      <c r="H84" s="13">
        <f t="shared" si="9"/>
        <v>60.9</v>
      </c>
      <c r="I84"/>
      <c r="J84" s="12">
        <f t="shared" si="11"/>
        <v>117.09359605911331</v>
      </c>
      <c r="K84" s="12">
        <f t="shared" si="12"/>
        <v>112.47126436781608</v>
      </c>
      <c r="L84" s="16">
        <f t="shared" si="13"/>
        <v>99.11778341016667</v>
      </c>
      <c r="M84" s="7">
        <f t="shared" si="14"/>
      </c>
      <c r="N84" s="8">
        <f t="shared" si="15"/>
        <v>-26.04811464944869</v>
      </c>
    </row>
    <row r="85" spans="1:14" ht="12.75" outlineLevel="1">
      <c r="A85" s="1">
        <v>201811</v>
      </c>
      <c r="B85" s="2">
        <v>63.4</v>
      </c>
      <c r="C85" s="2">
        <v>3487.9</v>
      </c>
      <c r="E85" s="3">
        <f t="shared" si="10"/>
        <v>3.943217665615142</v>
      </c>
      <c r="G85" s="12">
        <f t="shared" si="8"/>
        <v>201811</v>
      </c>
      <c r="H85" s="13">
        <f t="shared" si="9"/>
        <v>63.4</v>
      </c>
      <c r="I85"/>
      <c r="J85" s="12">
        <f t="shared" si="11"/>
        <v>108.4069400630915</v>
      </c>
      <c r="K85" s="12">
        <f t="shared" si="12"/>
        <v>107.3356992639327</v>
      </c>
      <c r="L85" s="16">
        <f t="shared" si="13"/>
        <v>101.53984541783947</v>
      </c>
      <c r="M85" s="7">
        <f t="shared" si="14"/>
      </c>
      <c r="N85" s="8">
        <f t="shared" si="15"/>
        <v>-14.276588603026969</v>
      </c>
    </row>
    <row r="86" spans="1:14" ht="12.75" outlineLevel="1">
      <c r="A86" s="1">
        <v>201812</v>
      </c>
      <c r="B86" s="2">
        <v>56.68</v>
      </c>
      <c r="C86" s="9">
        <v>3243.63</v>
      </c>
      <c r="E86" s="3">
        <f t="shared" si="10"/>
        <v>-11.856033874382497</v>
      </c>
      <c r="G86" s="12">
        <f t="shared" si="8"/>
        <v>201812</v>
      </c>
      <c r="H86" s="13">
        <f t="shared" si="9"/>
        <v>56.68</v>
      </c>
      <c r="I86"/>
      <c r="J86" s="12">
        <f t="shared" si="11"/>
        <v>125.45871559633028</v>
      </c>
      <c r="K86" s="12">
        <f t="shared" si="12"/>
        <v>117.93989649494236</v>
      </c>
      <c r="L86" s="16">
        <f t="shared" si="13"/>
        <v>97.76994877848087</v>
      </c>
      <c r="M86" s="7">
        <f t="shared" si="14"/>
      </c>
      <c r="N86" s="8">
        <f t="shared" si="15"/>
        <v>-32.60651204389278</v>
      </c>
    </row>
    <row r="87" spans="1:14" ht="12.75" outlineLevel="1">
      <c r="A87" s="1">
        <v>201901</v>
      </c>
      <c r="B87" s="2">
        <v>59.44</v>
      </c>
      <c r="C87" s="9">
        <v>3507.84</v>
      </c>
      <c r="E87" s="3">
        <f t="shared" si="10"/>
        <v>4.643337819650064</v>
      </c>
      <c r="G87" s="12">
        <f t="shared" si="8"/>
        <v>201901</v>
      </c>
      <c r="H87" s="13">
        <f t="shared" si="9"/>
        <v>59.44</v>
      </c>
      <c r="I87"/>
      <c r="J87" s="12">
        <f t="shared" si="11"/>
        <v>130.21534320323016</v>
      </c>
      <c r="K87" s="12">
        <f t="shared" si="12"/>
        <v>109.94560340960068</v>
      </c>
      <c r="L87" s="16">
        <f t="shared" si="13"/>
        <v>95.67479531989625</v>
      </c>
      <c r="M87" s="7">
        <f t="shared" si="14"/>
      </c>
      <c r="N87" s="8">
        <f t="shared" si="15"/>
        <v>-39.864908024701926</v>
      </c>
    </row>
    <row r="88" spans="1:14" ht="12.75" outlineLevel="1">
      <c r="A88" s="1">
        <v>201902</v>
      </c>
      <c r="B88" s="2">
        <v>65.12</v>
      </c>
      <c r="C88" s="9">
        <v>3604.48</v>
      </c>
      <c r="E88" s="3">
        <f t="shared" si="10"/>
        <v>8.722358722358733</v>
      </c>
      <c r="G88" s="12">
        <f t="shared" si="8"/>
        <v>201902</v>
      </c>
      <c r="H88" s="13">
        <f t="shared" si="9"/>
        <v>65.12</v>
      </c>
      <c r="I88"/>
      <c r="J88" s="12">
        <f t="shared" si="11"/>
        <v>118.70393120393119</v>
      </c>
      <c r="K88" s="12">
        <f t="shared" si="12"/>
        <v>98.79709254709253</v>
      </c>
      <c r="L88" s="16">
        <f t="shared" si="13"/>
        <v>102.70381283373437</v>
      </c>
      <c r="M88" s="7" t="str">
        <f t="shared" si="14"/>
        <v>*</v>
      </c>
      <c r="N88" s="8">
        <f t="shared" si="15"/>
        <v>-24.289800906363173</v>
      </c>
    </row>
    <row r="89" spans="1:14" ht="12.75" outlineLevel="1">
      <c r="A89" s="1">
        <v>201903</v>
      </c>
      <c r="E89" s="3" t="e">
        <f t="shared" si="10"/>
        <v>#DIV/0!</v>
      </c>
      <c r="G89" s="12">
        <f t="shared" si="8"/>
        <v>201903</v>
      </c>
      <c r="H89" s="13">
        <f t="shared" si="9"/>
        <v>0</v>
      </c>
      <c r="I89"/>
      <c r="J89" s="12" t="e">
        <f t="shared" si="11"/>
        <v>#DIV/0!</v>
      </c>
      <c r="K89" s="12" t="e">
        <f t="shared" si="12"/>
        <v>#DIV/0!</v>
      </c>
      <c r="L89" s="16" t="e">
        <f t="shared" si="13"/>
        <v>#DIV/0!</v>
      </c>
      <c r="M89" s="7" t="e">
        <f t="shared" si="14"/>
        <v>#DIV/0!</v>
      </c>
      <c r="N89" s="8" t="e">
        <f t="shared" si="15"/>
        <v>#DIV/0!</v>
      </c>
    </row>
    <row r="90" spans="1:14" ht="12.75" outlineLevel="1">
      <c r="A90" s="1">
        <v>201904</v>
      </c>
      <c r="E90" s="3" t="e">
        <f t="shared" si="10"/>
        <v>#DIV/0!</v>
      </c>
      <c r="G90" s="12">
        <f t="shared" si="8"/>
        <v>201904</v>
      </c>
      <c r="H90" s="13">
        <f t="shared" si="9"/>
        <v>0</v>
      </c>
      <c r="I90"/>
      <c r="J90" s="12" t="e">
        <f t="shared" si="11"/>
        <v>#DIV/0!</v>
      </c>
      <c r="K90" s="12" t="e">
        <f t="shared" si="12"/>
        <v>#DIV/0!</v>
      </c>
      <c r="L90" s="16" t="e">
        <f t="shared" si="13"/>
        <v>#DIV/0!</v>
      </c>
      <c r="M90" s="7" t="e">
        <f t="shared" si="14"/>
        <v>#DIV/0!</v>
      </c>
      <c r="N90" s="8" t="e">
        <f t="shared" si="15"/>
        <v>#DIV/0!</v>
      </c>
    </row>
    <row r="91" spans="1:14" ht="12.75" outlineLevel="1">
      <c r="A91" s="1">
        <v>201905</v>
      </c>
      <c r="E91" s="3" t="e">
        <f t="shared" si="10"/>
        <v>#DIV/0!</v>
      </c>
      <c r="G91" s="12">
        <f t="shared" si="8"/>
        <v>201905</v>
      </c>
      <c r="H91" s="13">
        <f t="shared" si="9"/>
        <v>0</v>
      </c>
      <c r="I91"/>
      <c r="J91" s="12" t="e">
        <f t="shared" si="11"/>
        <v>#DIV/0!</v>
      </c>
      <c r="K91" s="12" t="e">
        <f t="shared" si="12"/>
        <v>#DIV/0!</v>
      </c>
      <c r="L91" s="16" t="e">
        <f t="shared" si="13"/>
        <v>#DIV/0!</v>
      </c>
      <c r="M91" s="7" t="e">
        <f t="shared" si="14"/>
        <v>#DIV/0!</v>
      </c>
      <c r="N91" s="8" t="e">
        <f t="shared" si="15"/>
        <v>#DIV/0!</v>
      </c>
    </row>
    <row r="92" spans="1:14" ht="12.75" outlineLevel="1">
      <c r="A92" s="1">
        <v>201906</v>
      </c>
      <c r="E92" s="3" t="e">
        <f t="shared" si="10"/>
        <v>#DIV/0!</v>
      </c>
      <c r="G92" s="12">
        <f t="shared" si="8"/>
        <v>201906</v>
      </c>
      <c r="H92" s="13">
        <f t="shared" si="9"/>
        <v>0</v>
      </c>
      <c r="I92"/>
      <c r="J92" s="12" t="e">
        <f t="shared" si="11"/>
        <v>#DIV/0!</v>
      </c>
      <c r="K92" s="12" t="e">
        <f t="shared" si="12"/>
        <v>#DIV/0!</v>
      </c>
      <c r="L92" s="16" t="e">
        <f t="shared" si="13"/>
        <v>#DIV/0!</v>
      </c>
      <c r="M92" s="7" t="e">
        <f t="shared" si="14"/>
        <v>#DIV/0!</v>
      </c>
      <c r="N92" s="8" t="e">
        <f t="shared" si="15"/>
        <v>#DIV/0!</v>
      </c>
    </row>
    <row r="93" spans="1:14" ht="12.75" outlineLevel="1">
      <c r="A93" s="1">
        <v>201907</v>
      </c>
      <c r="E93" s="3" t="e">
        <f t="shared" si="10"/>
        <v>#DIV/0!</v>
      </c>
      <c r="G93" s="12">
        <f t="shared" si="8"/>
        <v>201907</v>
      </c>
      <c r="H93" s="13">
        <f t="shared" si="9"/>
        <v>0</v>
      </c>
      <c r="I93"/>
      <c r="J93" s="12" t="e">
        <f t="shared" si="11"/>
        <v>#DIV/0!</v>
      </c>
      <c r="K93" s="12" t="e">
        <f t="shared" si="12"/>
        <v>#DIV/0!</v>
      </c>
      <c r="L93" s="16" t="e">
        <f t="shared" si="13"/>
        <v>#DIV/0!</v>
      </c>
      <c r="M93" s="7" t="e">
        <f t="shared" si="14"/>
        <v>#DIV/0!</v>
      </c>
      <c r="N93" s="8" t="e">
        <f t="shared" si="15"/>
        <v>#DIV/0!</v>
      </c>
    </row>
    <row r="94" spans="1:14" ht="12.75" outlineLevel="1">
      <c r="A94" s="1">
        <v>201908</v>
      </c>
      <c r="E94" s="3" t="e">
        <f t="shared" si="10"/>
        <v>#DIV/0!</v>
      </c>
      <c r="G94" s="12">
        <f t="shared" si="8"/>
        <v>201908</v>
      </c>
      <c r="H94" s="13">
        <f t="shared" si="9"/>
        <v>0</v>
      </c>
      <c r="I94"/>
      <c r="J94" s="12" t="e">
        <f t="shared" si="11"/>
        <v>#DIV/0!</v>
      </c>
      <c r="K94" s="12" t="e">
        <f t="shared" si="12"/>
        <v>#DIV/0!</v>
      </c>
      <c r="L94" s="16" t="e">
        <f t="shared" si="13"/>
        <v>#DIV/0!</v>
      </c>
      <c r="M94" s="7" t="e">
        <f t="shared" si="14"/>
        <v>#DIV/0!</v>
      </c>
      <c r="N94" s="8" t="e">
        <f t="shared" si="15"/>
        <v>#DIV/0!</v>
      </c>
    </row>
    <row r="95" spans="1:14" ht="12.75" outlineLevel="1">
      <c r="A95" s="1">
        <v>201909</v>
      </c>
      <c r="E95" s="3" t="e">
        <f t="shared" si="10"/>
        <v>#DIV/0!</v>
      </c>
      <c r="G95" s="12">
        <f t="shared" si="8"/>
        <v>201909</v>
      </c>
      <c r="H95" s="13">
        <f t="shared" si="9"/>
        <v>0</v>
      </c>
      <c r="I95"/>
      <c r="J95" s="12" t="e">
        <f t="shared" si="11"/>
        <v>#DIV/0!</v>
      </c>
      <c r="K95" s="12" t="e">
        <f t="shared" si="12"/>
        <v>#DIV/0!</v>
      </c>
      <c r="L95" s="16" t="e">
        <f t="shared" si="13"/>
        <v>#DIV/0!</v>
      </c>
      <c r="M95" s="7" t="e">
        <f t="shared" si="14"/>
        <v>#DIV/0!</v>
      </c>
      <c r="N95" s="8" t="e">
        <f t="shared" si="15"/>
        <v>#DIV/0!</v>
      </c>
    </row>
    <row r="96" spans="1:14" ht="12.75" outlineLevel="1">
      <c r="A96" s="1">
        <v>201910</v>
      </c>
      <c r="E96" s="3" t="e">
        <f t="shared" si="10"/>
        <v>#DIV/0!</v>
      </c>
      <c r="G96" s="12">
        <f t="shared" si="8"/>
        <v>201910</v>
      </c>
      <c r="H96" s="13">
        <f t="shared" si="9"/>
        <v>0</v>
      </c>
      <c r="I96"/>
      <c r="J96" s="12" t="e">
        <f t="shared" si="11"/>
        <v>#DIV/0!</v>
      </c>
      <c r="K96" s="12" t="e">
        <f t="shared" si="12"/>
        <v>#DIV/0!</v>
      </c>
      <c r="L96" s="16" t="e">
        <f t="shared" si="13"/>
        <v>#DIV/0!</v>
      </c>
      <c r="M96" s="7" t="e">
        <f t="shared" si="14"/>
        <v>#DIV/0!</v>
      </c>
      <c r="N96" s="8" t="e">
        <f t="shared" si="15"/>
        <v>#DIV/0!</v>
      </c>
    </row>
    <row r="97" spans="1:14" ht="12.75" outlineLevel="1">
      <c r="A97" s="1">
        <v>201911</v>
      </c>
      <c r="E97" s="3" t="e">
        <f t="shared" si="10"/>
        <v>#DIV/0!</v>
      </c>
      <c r="G97" s="12">
        <f t="shared" si="8"/>
        <v>201911</v>
      </c>
      <c r="H97" s="13">
        <f t="shared" si="9"/>
        <v>0</v>
      </c>
      <c r="I97"/>
      <c r="J97" s="12" t="e">
        <f t="shared" si="11"/>
        <v>#DIV/0!</v>
      </c>
      <c r="K97" s="12" t="e">
        <f t="shared" si="12"/>
        <v>#DIV/0!</v>
      </c>
      <c r="L97" s="16" t="e">
        <f t="shared" si="13"/>
        <v>#DIV/0!</v>
      </c>
      <c r="M97" s="7" t="e">
        <f t="shared" si="14"/>
        <v>#DIV/0!</v>
      </c>
      <c r="N97" s="8" t="e">
        <f t="shared" si="15"/>
        <v>#DIV/0!</v>
      </c>
    </row>
    <row r="98" spans="1:14" ht="12.75" outlineLevel="1">
      <c r="A98" s="1">
        <v>201912</v>
      </c>
      <c r="E98" s="3" t="e">
        <f t="shared" si="10"/>
        <v>#DIV/0!</v>
      </c>
      <c r="G98" s="12">
        <f t="shared" si="8"/>
        <v>201912</v>
      </c>
      <c r="H98" s="13">
        <f t="shared" si="9"/>
        <v>0</v>
      </c>
      <c r="I98"/>
      <c r="J98" s="12" t="e">
        <f t="shared" si="11"/>
        <v>#DIV/0!</v>
      </c>
      <c r="K98" s="12" t="e">
        <f t="shared" si="12"/>
        <v>#DIV/0!</v>
      </c>
      <c r="L98" s="16" t="e">
        <f t="shared" si="13"/>
        <v>#DIV/0!</v>
      </c>
      <c r="M98" s="7" t="e">
        <f t="shared" si="14"/>
        <v>#DIV/0!</v>
      </c>
      <c r="N98" s="8" t="e">
        <f t="shared" si="15"/>
        <v>#DIV/0!</v>
      </c>
    </row>
  </sheetData>
  <sheetProtection/>
  <printOptions/>
  <pageMargins left="0.79" right="0.79" top="1.05" bottom="1.05" header="0.79" footer="0.79"/>
  <pageSetup horizontalDpi="300" verticalDpi="300" orientation="portrait" paperSize="9"/>
  <headerFooter scaleWithDoc="0" alignWithMargins="0">
    <oddHeader>&amp;C&amp;"Times New Roman,Standaard"&amp;12&amp;A</oddHeader>
    <oddFooter>&amp;C&amp;"Times New Roman,Standaard"&amp;12Pagina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98"/>
  <sheetViews>
    <sheetView zoomScale="80" zoomScaleNormal="80" workbookViewId="0" topLeftCell="A55">
      <selection activeCell="C89" sqref="C89"/>
    </sheetView>
  </sheetViews>
  <sheetFormatPr defaultColWidth="12.28125" defaultRowHeight="12.75" customHeight="1" outlineLevelRow="1"/>
  <cols>
    <col min="1" max="1" width="8.7109375" style="1" bestFit="1" customWidth="1"/>
    <col min="2" max="2" width="8.140625" style="9" bestFit="1" customWidth="1"/>
    <col min="3" max="3" width="8.28125" style="9" bestFit="1" customWidth="1"/>
    <col min="4" max="4" width="11.57421875" style="0" bestFit="1" customWidth="1"/>
    <col min="5" max="5" width="11.57421875" style="3" bestFit="1" customWidth="1"/>
    <col min="6" max="6" width="11.57421875" style="0" bestFit="1" customWidth="1"/>
    <col min="7" max="7" width="11.57421875" style="23" bestFit="1" customWidth="1"/>
    <col min="8" max="8" width="11.57421875" style="13" bestFit="1" customWidth="1"/>
    <col min="9" max="9" width="11.57421875" style="6" bestFit="1" customWidth="1"/>
    <col min="10" max="12" width="11.57421875" style="12" bestFit="1" customWidth="1"/>
    <col min="13" max="13" width="11.57421875" style="7" bestFit="1" customWidth="1"/>
    <col min="14" max="14" width="11.57421875" style="8" bestFit="1" customWidth="1"/>
    <col min="15" max="16384" width="11.57421875" style="0" bestFit="1" customWidth="1"/>
  </cols>
  <sheetData>
    <row r="1" spans="2:23" ht="12.75" outlineLevel="1">
      <c r="B1" s="9" t="s">
        <v>72</v>
      </c>
      <c r="C1" s="9" t="s">
        <v>0</v>
      </c>
      <c r="G1" s="23" t="str">
        <f>B1</f>
        <v>ABI </v>
      </c>
      <c r="Q1">
        <v>2017</v>
      </c>
      <c r="R1">
        <v>2016</v>
      </c>
      <c r="S1">
        <v>2015</v>
      </c>
      <c r="T1">
        <v>2014</v>
      </c>
      <c r="U1">
        <v>2013</v>
      </c>
      <c r="V1">
        <v>2012</v>
      </c>
      <c r="W1">
        <v>2011</v>
      </c>
    </row>
    <row r="2" spans="1:23" ht="12.75" outlineLevel="1">
      <c r="A2" s="1" t="s">
        <v>1</v>
      </c>
      <c r="B2" s="9" t="s">
        <v>5</v>
      </c>
      <c r="C2" s="9" t="s">
        <v>5</v>
      </c>
      <c r="E2" s="3" t="s">
        <v>6</v>
      </c>
      <c r="G2" s="23" t="s">
        <v>1</v>
      </c>
      <c r="H2" s="13" t="s">
        <v>7</v>
      </c>
      <c r="J2" s="12" t="s">
        <v>8</v>
      </c>
      <c r="K2" s="12" t="s">
        <v>9</v>
      </c>
      <c r="L2" s="12" t="s">
        <v>10</v>
      </c>
      <c r="N2" s="8" t="s">
        <v>11</v>
      </c>
      <c r="P2" s="18" t="s">
        <v>73</v>
      </c>
      <c r="Q2" s="18" t="s">
        <v>74</v>
      </c>
      <c r="R2" s="21" t="s">
        <v>74</v>
      </c>
      <c r="S2" s="21" t="s">
        <v>74</v>
      </c>
      <c r="T2" s="21" t="s">
        <v>74</v>
      </c>
      <c r="U2" s="21" t="s">
        <v>75</v>
      </c>
      <c r="V2" s="21" t="s">
        <v>76</v>
      </c>
      <c r="W2" t="s">
        <v>77</v>
      </c>
    </row>
    <row r="3" spans="1:23" ht="12.75" outlineLevel="1">
      <c r="A3" s="1">
        <v>201201</v>
      </c>
      <c r="B3" s="9">
        <v>44.58</v>
      </c>
      <c r="C3" s="9">
        <v>2206.8</v>
      </c>
      <c r="G3" s="23">
        <f aca="true" t="shared" si="0" ref="G3:G66">A3</f>
        <v>201201</v>
      </c>
      <c r="H3" s="13">
        <f aca="true" t="shared" si="1" ref="H3:H66">$B3</f>
        <v>44.58</v>
      </c>
      <c r="L3" s="16"/>
      <c r="P3" s="18" t="s">
        <v>78</v>
      </c>
      <c r="Q3" s="18" t="s">
        <v>79</v>
      </c>
      <c r="R3" s="21" t="s">
        <v>80</v>
      </c>
      <c r="S3" s="21" t="s">
        <v>81</v>
      </c>
      <c r="T3" s="21" t="s">
        <v>82</v>
      </c>
      <c r="U3" s="21" t="s">
        <v>83</v>
      </c>
      <c r="V3" s="21" t="s">
        <v>84</v>
      </c>
      <c r="W3" t="s">
        <v>85</v>
      </c>
    </row>
    <row r="4" spans="1:23" ht="12.75" outlineLevel="1">
      <c r="A4" s="1">
        <v>201202</v>
      </c>
      <c r="B4" s="9">
        <v>48.49</v>
      </c>
      <c r="C4" s="9">
        <v>2275.86</v>
      </c>
      <c r="E4" s="3">
        <f aca="true" t="shared" si="2" ref="E4:E67">100*($B4-$B3)/$B4</f>
        <v>8.063518251185819</v>
      </c>
      <c r="G4" s="23">
        <f t="shared" si="0"/>
        <v>201202</v>
      </c>
      <c r="H4" s="13">
        <f t="shared" si="1"/>
        <v>48.49</v>
      </c>
      <c r="L4" s="16"/>
      <c r="P4" s="18" t="s">
        <v>86</v>
      </c>
      <c r="Q4" s="18" t="s">
        <v>87</v>
      </c>
      <c r="R4" s="21" t="s">
        <v>87</v>
      </c>
      <c r="S4" s="21" t="s">
        <v>88</v>
      </c>
      <c r="T4" s="21" t="s">
        <v>89</v>
      </c>
      <c r="U4" s="21" t="s">
        <v>90</v>
      </c>
      <c r="V4" s="21" t="s">
        <v>91</v>
      </c>
      <c r="W4" t="s">
        <v>92</v>
      </c>
    </row>
    <row r="5" spans="1:23" ht="12.75" outlineLevel="1">
      <c r="A5" s="1">
        <v>201203</v>
      </c>
      <c r="B5" s="9">
        <v>52.68</v>
      </c>
      <c r="C5" s="9">
        <v>2324.05</v>
      </c>
      <c r="E5" s="3">
        <f t="shared" si="2"/>
        <v>7.953682611996959</v>
      </c>
      <c r="G5" s="23">
        <f t="shared" si="0"/>
        <v>201203</v>
      </c>
      <c r="H5" s="13">
        <f t="shared" si="1"/>
        <v>52.68</v>
      </c>
      <c r="L5" s="16"/>
      <c r="P5" s="18" t="s">
        <v>93</v>
      </c>
      <c r="Q5" s="18" t="s">
        <v>94</v>
      </c>
      <c r="R5" s="21" t="s">
        <v>95</v>
      </c>
      <c r="S5" s="21" t="s">
        <v>96</v>
      </c>
      <c r="T5" s="21" t="s">
        <v>97</v>
      </c>
      <c r="U5" s="21" t="s">
        <v>98</v>
      </c>
      <c r="V5" s="21" t="s">
        <v>99</v>
      </c>
      <c r="W5" t="s">
        <v>100</v>
      </c>
    </row>
    <row r="6" spans="1:23" ht="12.75" outlineLevel="1">
      <c r="A6" s="1">
        <v>201204</v>
      </c>
      <c r="B6" s="9">
        <v>53.220000000000006</v>
      </c>
      <c r="C6" s="9">
        <v>2208.44</v>
      </c>
      <c r="E6" s="3">
        <f t="shared" si="2"/>
        <v>1.0146561443066633</v>
      </c>
      <c r="G6" s="23">
        <f t="shared" si="0"/>
        <v>201204</v>
      </c>
      <c r="H6" s="13">
        <f t="shared" si="1"/>
        <v>53.220000000000006</v>
      </c>
      <c r="L6" s="16"/>
      <c r="P6" s="18" t="s">
        <v>101</v>
      </c>
      <c r="Q6" s="18" t="s">
        <v>102</v>
      </c>
      <c r="R6" s="21" t="s">
        <v>103</v>
      </c>
      <c r="S6" s="21" t="s">
        <v>104</v>
      </c>
      <c r="T6" s="21" t="s">
        <v>105</v>
      </c>
      <c r="U6" s="21" t="s">
        <v>106</v>
      </c>
      <c r="V6" s="21" t="s">
        <v>107</v>
      </c>
      <c r="W6" t="s">
        <v>108</v>
      </c>
    </row>
    <row r="7" spans="1:23" ht="12.75" outlineLevel="1">
      <c r="A7" s="1">
        <v>201205</v>
      </c>
      <c r="B7" s="9">
        <v>53.52</v>
      </c>
      <c r="C7" s="9">
        <v>2093.56</v>
      </c>
      <c r="E7" s="3">
        <f t="shared" si="2"/>
        <v>0.5605381165919229</v>
      </c>
      <c r="G7" s="23">
        <f t="shared" si="0"/>
        <v>201205</v>
      </c>
      <c r="H7" s="13">
        <f t="shared" si="1"/>
        <v>53.52</v>
      </c>
      <c r="L7" s="16"/>
      <c r="P7" s="18" t="s">
        <v>109</v>
      </c>
      <c r="Q7" s="18" t="s">
        <v>110</v>
      </c>
      <c r="R7" s="21" t="s">
        <v>111</v>
      </c>
      <c r="S7" s="21" t="s">
        <v>112</v>
      </c>
      <c r="T7" s="21" t="s">
        <v>113</v>
      </c>
      <c r="U7" s="21" t="s">
        <v>114</v>
      </c>
      <c r="V7" s="21" t="s">
        <v>115</v>
      </c>
      <c r="W7" t="s">
        <v>116</v>
      </c>
    </row>
    <row r="8" spans="1:23" ht="12.75" outlineLevel="1">
      <c r="A8" s="1">
        <v>201206</v>
      </c>
      <c r="B8" s="9">
        <v>60.06</v>
      </c>
      <c r="C8" s="9">
        <v>2227.63</v>
      </c>
      <c r="E8" s="3">
        <f t="shared" si="2"/>
        <v>10.889110889110887</v>
      </c>
      <c r="G8" s="23">
        <f t="shared" si="0"/>
        <v>201206</v>
      </c>
      <c r="H8" s="13">
        <f t="shared" si="1"/>
        <v>60.06</v>
      </c>
      <c r="L8" s="16"/>
      <c r="P8" s="18" t="s">
        <v>117</v>
      </c>
      <c r="Q8" s="18" t="s">
        <v>118</v>
      </c>
      <c r="R8" s="21" t="s">
        <v>119</v>
      </c>
      <c r="S8" s="21" t="s">
        <v>120</v>
      </c>
      <c r="T8" s="21" t="s">
        <v>121</v>
      </c>
      <c r="U8" s="21" t="s">
        <v>122</v>
      </c>
      <c r="V8" s="21" t="s">
        <v>123</v>
      </c>
      <c r="W8" t="s">
        <v>124</v>
      </c>
    </row>
    <row r="9" spans="1:23" ht="12.75" outlineLevel="1">
      <c r="A9" s="1">
        <v>201207</v>
      </c>
      <c r="B9" s="9">
        <v>62.720000000000006</v>
      </c>
      <c r="C9" s="9">
        <v>2274.84</v>
      </c>
      <c r="E9" s="3">
        <f t="shared" si="2"/>
        <v>4.241071428571433</v>
      </c>
      <c r="G9" s="23">
        <f t="shared" si="0"/>
        <v>201207</v>
      </c>
      <c r="H9" s="13">
        <f t="shared" si="1"/>
        <v>62.720000000000006</v>
      </c>
      <c r="L9" s="16"/>
      <c r="P9" s="18" t="s">
        <v>125</v>
      </c>
      <c r="Q9" s="18" t="s">
        <v>126</v>
      </c>
      <c r="R9" s="21" t="s">
        <v>127</v>
      </c>
      <c r="S9" s="21" t="s">
        <v>128</v>
      </c>
      <c r="T9" s="21" t="s">
        <v>129</v>
      </c>
      <c r="U9" s="21" t="s">
        <v>130</v>
      </c>
      <c r="V9" s="21" t="s">
        <v>131</v>
      </c>
      <c r="W9" t="s">
        <v>132</v>
      </c>
    </row>
    <row r="10" spans="1:23" ht="12.75" outlineLevel="1">
      <c r="A10" s="1">
        <v>201208</v>
      </c>
      <c r="B10" s="9">
        <v>65.27</v>
      </c>
      <c r="C10" s="9">
        <v>2345.69</v>
      </c>
      <c r="E10" s="3">
        <f t="shared" si="2"/>
        <v>3.906848475563031</v>
      </c>
      <c r="G10" s="23">
        <f t="shared" si="0"/>
        <v>201208</v>
      </c>
      <c r="H10" s="13">
        <f t="shared" si="1"/>
        <v>65.27</v>
      </c>
      <c r="L10" s="16"/>
      <c r="P10" s="18" t="s">
        <v>133</v>
      </c>
      <c r="Q10" s="18" t="s">
        <v>134</v>
      </c>
      <c r="R10" s="21" t="s">
        <v>135</v>
      </c>
      <c r="S10" s="21" t="s">
        <v>136</v>
      </c>
      <c r="T10" s="21" t="s">
        <v>137</v>
      </c>
      <c r="U10" s="21" t="s">
        <v>138</v>
      </c>
      <c r="V10" s="21" t="s">
        <v>139</v>
      </c>
      <c r="W10" t="s">
        <v>140</v>
      </c>
    </row>
    <row r="11" spans="1:23" ht="12.75" outlineLevel="1">
      <c r="A11" s="1">
        <v>201209</v>
      </c>
      <c r="B11" s="9">
        <v>64.67999999999999</v>
      </c>
      <c r="C11" s="9">
        <v>2373.3300000000004</v>
      </c>
      <c r="E11" s="3">
        <f t="shared" si="2"/>
        <v>-0.9121830550402033</v>
      </c>
      <c r="G11" s="23">
        <f t="shared" si="0"/>
        <v>201209</v>
      </c>
      <c r="H11" s="13">
        <f t="shared" si="1"/>
        <v>64.67999999999999</v>
      </c>
      <c r="L11" s="16"/>
      <c r="P11" s="18" t="s">
        <v>141</v>
      </c>
      <c r="Q11" s="18" t="s">
        <v>142</v>
      </c>
      <c r="R11" s="21" t="s">
        <v>143</v>
      </c>
      <c r="S11" s="21" t="s">
        <v>144</v>
      </c>
      <c r="T11" s="21" t="s">
        <v>145</v>
      </c>
      <c r="U11" s="21" t="s">
        <v>146</v>
      </c>
      <c r="V11" s="21" t="s">
        <v>147</v>
      </c>
      <c r="W11" t="s">
        <v>148</v>
      </c>
    </row>
    <row r="12" spans="1:12" ht="12.75" outlineLevel="1">
      <c r="A12" s="1">
        <v>201210</v>
      </c>
      <c r="B12" s="9">
        <v>63.05</v>
      </c>
      <c r="C12" s="9">
        <v>2369.21</v>
      </c>
      <c r="E12" s="3">
        <f t="shared" si="2"/>
        <v>-2.58524980174464</v>
      </c>
      <c r="G12" s="23">
        <f t="shared" si="0"/>
        <v>201210</v>
      </c>
      <c r="H12" s="13">
        <f t="shared" si="1"/>
        <v>63.05</v>
      </c>
      <c r="L12" s="16"/>
    </row>
    <row r="13" spans="1:12" ht="12.75" outlineLevel="1">
      <c r="A13" s="1">
        <v>201211</v>
      </c>
      <c r="B13" s="9">
        <v>65.86999999999999</v>
      </c>
      <c r="C13" s="9">
        <v>2436.9500000000003</v>
      </c>
      <c r="E13" s="3">
        <f t="shared" si="2"/>
        <v>4.281159860330945</v>
      </c>
      <c r="G13" s="23">
        <f t="shared" si="0"/>
        <v>201211</v>
      </c>
      <c r="H13" s="13">
        <f t="shared" si="1"/>
        <v>65.86999999999999</v>
      </c>
      <c r="L13" s="16"/>
    </row>
    <row r="14" spans="1:12" ht="12.75" outlineLevel="1">
      <c r="A14" s="1">
        <v>201212</v>
      </c>
      <c r="B14" s="9">
        <v>64.26</v>
      </c>
      <c r="C14" s="9">
        <v>2475.8100000000004</v>
      </c>
      <c r="E14" s="3">
        <f t="shared" si="2"/>
        <v>-2.5054466230936585</v>
      </c>
      <c r="G14" s="23">
        <f t="shared" si="0"/>
        <v>201212</v>
      </c>
      <c r="H14" s="13">
        <f t="shared" si="1"/>
        <v>64.26</v>
      </c>
      <c r="L14" s="16"/>
    </row>
    <row r="15" spans="1:14" ht="12.75" outlineLevel="1">
      <c r="A15" s="1">
        <v>201301</v>
      </c>
      <c r="B15" s="9">
        <v>62.46</v>
      </c>
      <c r="C15" s="9">
        <v>2520.3500000000004</v>
      </c>
      <c r="E15" s="3">
        <f t="shared" si="2"/>
        <v>-2.881844380403465</v>
      </c>
      <c r="G15" s="23">
        <f t="shared" si="0"/>
        <v>201301</v>
      </c>
      <c r="H15" s="13">
        <f t="shared" si="1"/>
        <v>62.46</v>
      </c>
      <c r="J15" s="12">
        <f aca="true" t="shared" si="3" ref="J15:J78">100-100*($B15-$B3)/$B15</f>
        <v>71.37367915465899</v>
      </c>
      <c r="K15" s="12">
        <f aca="true" t="shared" si="4" ref="K15:K78">100*AVERAGE($B4:$B15)/$B15</f>
        <v>95.56516170349025</v>
      </c>
      <c r="L15" s="16">
        <f aca="true" t="shared" si="5" ref="L15:L78">100*(AVERAGE($C4:$C15)/$C15)/(AVERAGE($B4:$B15)/$B15)</f>
        <v>96.61903128802945</v>
      </c>
      <c r="M15" s="7">
        <f aca="true" t="shared" si="6" ref="M15:M78">IF(AND(AVERAGE($B7:$B15)/$B15&lt;1,(AVERAGE($C7:$C15)/$C15/(AVERAGE($B7:$B15)/$B15))&gt;1),"*","")</f>
      </c>
      <c r="N15" s="8">
        <f aca="true" t="shared" si="7" ref="N15:N78">100*AVERAGE($E4:$E15)/STDEVA($E4:$E15)</f>
        <v>57.56911028994426</v>
      </c>
    </row>
    <row r="16" spans="1:14" ht="12.75" outlineLevel="1">
      <c r="A16" s="1">
        <v>201302</v>
      </c>
      <c r="B16" s="9">
        <v>70.14</v>
      </c>
      <c r="C16" s="9">
        <v>2569.17</v>
      </c>
      <c r="E16" s="3">
        <f t="shared" si="2"/>
        <v>10.949529512403764</v>
      </c>
      <c r="G16" s="23">
        <f t="shared" si="0"/>
        <v>201302</v>
      </c>
      <c r="H16" s="13">
        <f t="shared" si="1"/>
        <v>70.14</v>
      </c>
      <c r="J16" s="12">
        <f t="shared" si="3"/>
        <v>69.1331622469347</v>
      </c>
      <c r="K16" s="12">
        <f t="shared" si="4"/>
        <v>87.6734625986123</v>
      </c>
      <c r="L16" s="16">
        <f t="shared" si="5"/>
        <v>104.39984022637596</v>
      </c>
      <c r="M16" s="7" t="str">
        <f t="shared" si="6"/>
        <v>*</v>
      </c>
      <c r="N16" s="8">
        <f t="shared" si="7"/>
        <v>58.16782467770982</v>
      </c>
    </row>
    <row r="17" spans="1:14" ht="12.75" outlineLevel="1">
      <c r="A17" s="1">
        <v>201303</v>
      </c>
      <c r="B17" s="9">
        <v>75.51</v>
      </c>
      <c r="C17" s="9">
        <v>2592.19</v>
      </c>
      <c r="E17" s="3">
        <f t="shared" si="2"/>
        <v>7.1116408422725526</v>
      </c>
      <c r="G17" s="23">
        <f t="shared" si="0"/>
        <v>201303</v>
      </c>
      <c r="H17" s="13">
        <f t="shared" si="1"/>
        <v>75.51</v>
      </c>
      <c r="J17" s="12">
        <f t="shared" si="3"/>
        <v>69.76559396106475</v>
      </c>
      <c r="K17" s="12">
        <f t="shared" si="4"/>
        <v>83.9579746611928</v>
      </c>
      <c r="L17" s="16">
        <f t="shared" si="5"/>
        <v>109.07853009325936</v>
      </c>
      <c r="M17" s="7" t="str">
        <f t="shared" si="6"/>
        <v>*</v>
      </c>
      <c r="N17" s="8">
        <f t="shared" si="7"/>
        <v>57.591767735508775</v>
      </c>
    </row>
    <row r="18" spans="1:14" ht="12.75" outlineLevel="1">
      <c r="A18" s="1">
        <v>201304</v>
      </c>
      <c r="B18" s="9">
        <v>71.83</v>
      </c>
      <c r="C18" s="9">
        <v>2643.42</v>
      </c>
      <c r="E18" s="3">
        <f t="shared" si="2"/>
        <v>-5.123207573437292</v>
      </c>
      <c r="G18" s="23">
        <f t="shared" si="0"/>
        <v>201304</v>
      </c>
      <c r="H18" s="13">
        <f t="shared" si="1"/>
        <v>71.83</v>
      </c>
      <c r="J18" s="12">
        <f t="shared" si="3"/>
        <v>74.09160517889462</v>
      </c>
      <c r="K18" s="12">
        <f t="shared" si="4"/>
        <v>90.41834887929836</v>
      </c>
      <c r="L18" s="16">
        <f t="shared" si="5"/>
        <v>100.8385482123696</v>
      </c>
      <c r="M18" s="7" t="str">
        <f t="shared" si="6"/>
        <v>*</v>
      </c>
      <c r="N18" s="8">
        <f t="shared" si="7"/>
        <v>42.87149489888794</v>
      </c>
    </row>
    <row r="19" spans="1:14" ht="12.75" outlineLevel="1">
      <c r="A19" s="1">
        <v>201305</v>
      </c>
      <c r="B19" s="9">
        <v>70.72</v>
      </c>
      <c r="C19" s="9">
        <v>2649.36</v>
      </c>
      <c r="E19" s="3">
        <f t="shared" si="2"/>
        <v>-1.5695701357466056</v>
      </c>
      <c r="G19" s="23">
        <f t="shared" si="0"/>
        <v>201305</v>
      </c>
      <c r="H19" s="13">
        <f t="shared" si="1"/>
        <v>70.72</v>
      </c>
      <c r="J19" s="12">
        <f t="shared" si="3"/>
        <v>75.67873303167421</v>
      </c>
      <c r="K19" s="12">
        <f t="shared" si="4"/>
        <v>93.86430052790348</v>
      </c>
      <c r="L19" s="16">
        <f t="shared" si="5"/>
        <v>98.78127071989225</v>
      </c>
      <c r="M19" s="7">
        <f t="shared" si="6"/>
      </c>
      <c r="N19" s="8">
        <f t="shared" si="7"/>
        <v>38.907119009084596</v>
      </c>
    </row>
    <row r="20" spans="1:14" ht="12.75" outlineLevel="1">
      <c r="A20" s="1">
        <v>201306</v>
      </c>
      <c r="B20" s="9">
        <v>67.99000000000001</v>
      </c>
      <c r="C20" s="9">
        <v>2526.11</v>
      </c>
      <c r="E20" s="3">
        <f t="shared" si="2"/>
        <v>-4.0152963671127955</v>
      </c>
      <c r="G20" s="23">
        <f t="shared" si="0"/>
        <v>201306</v>
      </c>
      <c r="H20" s="13">
        <f t="shared" si="1"/>
        <v>67.99000000000001</v>
      </c>
      <c r="J20" s="12">
        <f t="shared" si="3"/>
        <v>88.33652007648183</v>
      </c>
      <c r="K20" s="12">
        <f t="shared" si="4"/>
        <v>98.6051870373094</v>
      </c>
      <c r="L20" s="16">
        <f t="shared" si="5"/>
        <v>99.6183541233333</v>
      </c>
      <c r="M20" s="7" t="str">
        <f t="shared" si="6"/>
        <v>*</v>
      </c>
      <c r="N20" s="8">
        <f t="shared" si="7"/>
        <v>18.02913018929716</v>
      </c>
    </row>
    <row r="21" spans="1:14" ht="12.75" outlineLevel="1">
      <c r="A21" s="1">
        <v>201307</v>
      </c>
      <c r="B21" s="9">
        <v>71.96000000000001</v>
      </c>
      <c r="C21" s="9">
        <v>2662.68</v>
      </c>
      <c r="E21" s="3">
        <f t="shared" si="2"/>
        <v>5.516953863257363</v>
      </c>
      <c r="G21" s="23">
        <f t="shared" si="0"/>
        <v>201307</v>
      </c>
      <c r="H21" s="13">
        <f t="shared" si="1"/>
        <v>71.96000000000001</v>
      </c>
      <c r="J21" s="12">
        <f t="shared" si="3"/>
        <v>87.15953307392996</v>
      </c>
      <c r="K21" s="12">
        <f t="shared" si="4"/>
        <v>94.23522327218826</v>
      </c>
      <c r="L21" s="16">
        <f t="shared" si="5"/>
        <v>100.17960924504692</v>
      </c>
      <c r="M21" s="7" t="str">
        <f t="shared" si="6"/>
        <v>*</v>
      </c>
      <c r="N21" s="8">
        <f t="shared" si="7"/>
        <v>19.788682865368305</v>
      </c>
    </row>
    <row r="22" spans="1:14" ht="12.75" outlineLevel="1">
      <c r="A22" s="1">
        <v>201308</v>
      </c>
      <c r="B22" s="9">
        <v>69.97</v>
      </c>
      <c r="C22" s="9">
        <v>2673.42</v>
      </c>
      <c r="E22" s="3">
        <f t="shared" si="2"/>
        <v>-2.8440760325854066</v>
      </c>
      <c r="G22" s="23">
        <f t="shared" si="0"/>
        <v>201308</v>
      </c>
      <c r="H22" s="13">
        <f t="shared" si="1"/>
        <v>69.97</v>
      </c>
      <c r="J22" s="12">
        <f t="shared" si="3"/>
        <v>93.28283550092897</v>
      </c>
      <c r="K22" s="12">
        <f t="shared" si="4"/>
        <v>97.47510837978182</v>
      </c>
      <c r="L22" s="16">
        <f t="shared" si="5"/>
        <v>97.508785139165</v>
      </c>
      <c r="M22" s="7">
        <f t="shared" si="6"/>
      </c>
      <c r="N22" s="8">
        <f t="shared" si="7"/>
        <v>8.773298038375065</v>
      </c>
    </row>
    <row r="23" spans="1:14" ht="12.75" outlineLevel="1">
      <c r="A23" s="1">
        <v>201309</v>
      </c>
      <c r="B23" s="9">
        <v>73.14999999999999</v>
      </c>
      <c r="C23" s="9">
        <v>2802.27</v>
      </c>
      <c r="E23" s="3">
        <f t="shared" si="2"/>
        <v>4.347231715652759</v>
      </c>
      <c r="G23" s="23">
        <f t="shared" si="0"/>
        <v>201309</v>
      </c>
      <c r="H23" s="13">
        <f t="shared" si="1"/>
        <v>73.14999999999999</v>
      </c>
      <c r="J23" s="12">
        <f t="shared" si="3"/>
        <v>88.42105263157895</v>
      </c>
      <c r="K23" s="12">
        <f t="shared" si="4"/>
        <v>94.20255183413082</v>
      </c>
      <c r="L23" s="16">
        <f t="shared" si="5"/>
        <v>97.61100788000154</v>
      </c>
      <c r="M23" s="7">
        <f t="shared" si="6"/>
      </c>
      <c r="N23" s="8">
        <f t="shared" si="7"/>
        <v>16.96582331127365</v>
      </c>
    </row>
    <row r="24" spans="1:14" ht="12.75" outlineLevel="1">
      <c r="A24" s="1">
        <v>201310</v>
      </c>
      <c r="B24" s="9">
        <v>76.14999999999999</v>
      </c>
      <c r="C24" s="9">
        <v>2904.3500000000004</v>
      </c>
      <c r="E24" s="3">
        <f t="shared" si="2"/>
        <v>3.939592908732765</v>
      </c>
      <c r="G24" s="23">
        <f t="shared" si="0"/>
        <v>201310</v>
      </c>
      <c r="H24" s="13">
        <f t="shared" si="1"/>
        <v>76.14999999999999</v>
      </c>
      <c r="J24" s="12">
        <f t="shared" si="3"/>
        <v>82.79711096520026</v>
      </c>
      <c r="K24" s="12">
        <f t="shared" si="4"/>
        <v>91.92492886846138</v>
      </c>
      <c r="L24" s="16">
        <f t="shared" si="5"/>
        <v>98.18408577220575</v>
      </c>
      <c r="M24" s="7">
        <f t="shared" si="6"/>
      </c>
      <c r="N24" s="8">
        <f t="shared" si="7"/>
        <v>27.61922862655608</v>
      </c>
    </row>
    <row r="25" spans="1:14" ht="12.75" outlineLevel="1">
      <c r="A25" s="1">
        <v>201311</v>
      </c>
      <c r="B25" s="9">
        <v>75.14999999999999</v>
      </c>
      <c r="C25" s="9">
        <v>2870.8900000000003</v>
      </c>
      <c r="E25" s="3">
        <f t="shared" si="2"/>
        <v>-1.3306719893546242</v>
      </c>
      <c r="G25" s="23">
        <f t="shared" si="0"/>
        <v>201311</v>
      </c>
      <c r="H25" s="13">
        <f t="shared" si="1"/>
        <v>75.14999999999999</v>
      </c>
      <c r="J25" s="12">
        <f t="shared" si="3"/>
        <v>87.65136393878909</v>
      </c>
      <c r="K25" s="12">
        <f t="shared" si="4"/>
        <v>94.17720115324906</v>
      </c>
      <c r="L25" s="16">
        <f t="shared" si="5"/>
        <v>98.29042512908178</v>
      </c>
      <c r="M25" s="7">
        <f t="shared" si="6"/>
      </c>
      <c r="N25" s="8">
        <f t="shared" si="7"/>
        <v>18.70911815778</v>
      </c>
    </row>
    <row r="26" spans="1:14" ht="12.75" outlineLevel="1">
      <c r="A26" s="1">
        <v>201312</v>
      </c>
      <c r="B26" s="9">
        <v>77.26</v>
      </c>
      <c r="C26" s="9">
        <v>2923.82</v>
      </c>
      <c r="E26" s="3">
        <f t="shared" si="2"/>
        <v>2.7310380533264476</v>
      </c>
      <c r="G26" s="23">
        <f t="shared" si="0"/>
        <v>201312</v>
      </c>
      <c r="H26" s="13">
        <f t="shared" si="1"/>
        <v>77.26</v>
      </c>
      <c r="J26" s="12">
        <f t="shared" si="3"/>
        <v>83.17369919751488</v>
      </c>
      <c r="K26" s="12">
        <f t="shared" si="4"/>
        <v>93.00737768573647</v>
      </c>
      <c r="L26" s="16">
        <f t="shared" si="5"/>
        <v>99.09786118984739</v>
      </c>
      <c r="M26" s="7">
        <f t="shared" si="6"/>
      </c>
      <c r="N26" s="8">
        <f t="shared" si="7"/>
        <v>27.69340732344135</v>
      </c>
    </row>
    <row r="27" spans="1:14" ht="12.75" outlineLevel="1">
      <c r="A27" s="1">
        <v>201401</v>
      </c>
      <c r="B27" s="9">
        <v>71.05</v>
      </c>
      <c r="C27" s="9">
        <v>2891.25</v>
      </c>
      <c r="E27" s="3">
        <f t="shared" si="2"/>
        <v>-8.740323715693185</v>
      </c>
      <c r="G27" s="23">
        <f t="shared" si="0"/>
        <v>201401</v>
      </c>
      <c r="H27" s="13">
        <f t="shared" si="1"/>
        <v>71.05</v>
      </c>
      <c r="J27" s="12">
        <f t="shared" si="3"/>
        <v>87.90992258972555</v>
      </c>
      <c r="K27" s="12">
        <f t="shared" si="4"/>
        <v>102.14403002580343</v>
      </c>
      <c r="L27" s="16">
        <f t="shared" si="5"/>
        <v>92.29676024187786</v>
      </c>
      <c r="M27" s="7">
        <f t="shared" si="6"/>
      </c>
      <c r="N27" s="8">
        <f t="shared" si="7"/>
        <v>15.899459278196648</v>
      </c>
    </row>
    <row r="28" spans="1:14" ht="12.75" outlineLevel="1">
      <c r="A28" s="1">
        <v>201402</v>
      </c>
      <c r="B28" s="9">
        <v>75.95</v>
      </c>
      <c r="C28" s="9">
        <v>3096.9100000000003</v>
      </c>
      <c r="E28" s="3">
        <f t="shared" si="2"/>
        <v>6.451612903225814</v>
      </c>
      <c r="G28" s="23">
        <f t="shared" si="0"/>
        <v>201402</v>
      </c>
      <c r="H28" s="13">
        <f t="shared" si="1"/>
        <v>75.95</v>
      </c>
      <c r="J28" s="12">
        <f t="shared" si="3"/>
        <v>92.35023041474653</v>
      </c>
      <c r="K28" s="12">
        <f t="shared" si="4"/>
        <v>96.19157340355495</v>
      </c>
      <c r="L28" s="16">
        <f t="shared" si="5"/>
        <v>92.97595461411878</v>
      </c>
      <c r="M28" s="7">
        <f t="shared" si="6"/>
      </c>
      <c r="N28" s="8">
        <f t="shared" si="7"/>
        <v>10.470805053566046</v>
      </c>
    </row>
    <row r="29" spans="1:14" ht="12.75" outlineLevel="1">
      <c r="A29" s="1">
        <v>201403</v>
      </c>
      <c r="B29" s="9">
        <v>76.1</v>
      </c>
      <c r="C29" s="9">
        <v>3129.94</v>
      </c>
      <c r="E29" s="3">
        <f t="shared" si="2"/>
        <v>0.1971090670170716</v>
      </c>
      <c r="G29" s="23">
        <f t="shared" si="0"/>
        <v>201403</v>
      </c>
      <c r="H29" s="13">
        <f t="shared" si="1"/>
        <v>76.1</v>
      </c>
      <c r="J29" s="12">
        <f t="shared" si="3"/>
        <v>99.22470433639948</v>
      </c>
      <c r="K29" s="12">
        <f t="shared" si="4"/>
        <v>96.06657906263689</v>
      </c>
      <c r="L29" s="16">
        <f t="shared" si="5"/>
        <v>93.60484223213297</v>
      </c>
      <c r="M29" s="7">
        <f t="shared" si="6"/>
      </c>
      <c r="N29" s="8">
        <f t="shared" si="7"/>
        <v>-0.7761682582688657</v>
      </c>
    </row>
    <row r="30" spans="1:14" ht="12.75" outlineLevel="1">
      <c r="A30" s="1">
        <v>201404</v>
      </c>
      <c r="B30" s="9">
        <v>78.44000000000001</v>
      </c>
      <c r="C30" s="9">
        <v>3089.8</v>
      </c>
      <c r="E30" s="3">
        <f t="shared" si="2"/>
        <v>2.9831718510964014</v>
      </c>
      <c r="G30" s="23">
        <f t="shared" si="0"/>
        <v>201404</v>
      </c>
      <c r="H30" s="13">
        <f t="shared" si="1"/>
        <v>78.44000000000001</v>
      </c>
      <c r="J30" s="12">
        <f t="shared" si="3"/>
        <v>91.57317695053543</v>
      </c>
      <c r="K30" s="12">
        <f t="shared" si="4"/>
        <v>93.90298317185108</v>
      </c>
      <c r="L30" s="16">
        <f t="shared" si="5"/>
        <v>98.28769578192727</v>
      </c>
      <c r="M30" s="7">
        <f t="shared" si="6"/>
      </c>
      <c r="N30" s="8">
        <f t="shared" si="7"/>
        <v>14.195616005224885</v>
      </c>
    </row>
    <row r="31" spans="1:14" ht="12.75" outlineLevel="1">
      <c r="A31" s="1">
        <v>201405</v>
      </c>
      <c r="B31" s="9">
        <v>80.51</v>
      </c>
      <c r="C31" s="9">
        <v>3159.1</v>
      </c>
      <c r="E31" s="3">
        <f t="shared" si="2"/>
        <v>2.5711091789839684</v>
      </c>
      <c r="G31" s="23">
        <f t="shared" si="0"/>
        <v>201405</v>
      </c>
      <c r="H31" s="13">
        <f t="shared" si="1"/>
        <v>80.51</v>
      </c>
      <c r="J31" s="12">
        <f t="shared" si="3"/>
        <v>87.84001987330765</v>
      </c>
      <c r="K31" s="12">
        <f t="shared" si="4"/>
        <v>92.50196662940422</v>
      </c>
      <c r="L31" s="16">
        <f t="shared" si="5"/>
        <v>99.04121288565418</v>
      </c>
      <c r="M31" s="7" t="str">
        <f t="shared" si="6"/>
        <v>*</v>
      </c>
      <c r="N31" s="8">
        <f t="shared" si="7"/>
        <v>21.989717273718348</v>
      </c>
    </row>
    <row r="32" spans="1:14" ht="12.75" outlineLevel="1">
      <c r="A32" s="1">
        <v>201406</v>
      </c>
      <c r="B32" s="9">
        <v>83.9</v>
      </c>
      <c r="C32" s="9">
        <v>3127.21</v>
      </c>
      <c r="E32" s="3">
        <f t="shared" si="2"/>
        <v>4.040524433849821</v>
      </c>
      <c r="G32" s="23">
        <f t="shared" si="0"/>
        <v>201406</v>
      </c>
      <c r="H32" s="13">
        <f t="shared" si="1"/>
        <v>83.9</v>
      </c>
      <c r="J32" s="12">
        <f t="shared" si="3"/>
        <v>81.03694874851014</v>
      </c>
      <c r="K32" s="12">
        <f t="shared" si="4"/>
        <v>90.34465633690901</v>
      </c>
      <c r="L32" s="16">
        <f t="shared" si="5"/>
        <v>104.21327260505865</v>
      </c>
      <c r="M32" s="7" t="str">
        <f t="shared" si="6"/>
        <v>*</v>
      </c>
      <c r="N32" s="8">
        <f t="shared" si="7"/>
        <v>38.898858184249995</v>
      </c>
    </row>
    <row r="33" spans="1:14" ht="12.75" outlineLevel="1">
      <c r="A33" s="1">
        <v>201407</v>
      </c>
      <c r="B33" s="9">
        <v>80.98</v>
      </c>
      <c r="C33" s="9">
        <v>3098.74</v>
      </c>
      <c r="E33" s="3">
        <f t="shared" si="2"/>
        <v>-3.6058285996542376</v>
      </c>
      <c r="G33" s="12">
        <f t="shared" si="0"/>
        <v>201407</v>
      </c>
      <c r="H33" s="13">
        <f t="shared" si="1"/>
        <v>80.98</v>
      </c>
      <c r="J33" s="12">
        <f t="shared" si="3"/>
        <v>88.8614472709311</v>
      </c>
      <c r="K33" s="12">
        <f t="shared" si="4"/>
        <v>94.53054252078702</v>
      </c>
      <c r="L33" s="16">
        <f t="shared" si="5"/>
        <v>101.75423172424722</v>
      </c>
      <c r="M33" s="7" t="str">
        <f t="shared" si="6"/>
        <v>*</v>
      </c>
      <c r="N33" s="8">
        <f t="shared" si="7"/>
        <v>20.732153541113473</v>
      </c>
    </row>
    <row r="34" spans="1:14" ht="12.75" outlineLevel="1">
      <c r="A34" s="1">
        <v>201408</v>
      </c>
      <c r="B34" s="9">
        <v>84.55</v>
      </c>
      <c r="C34" s="9">
        <v>3192.72</v>
      </c>
      <c r="E34" s="3">
        <f t="shared" si="2"/>
        <v>4.222353636901234</v>
      </c>
      <c r="G34" s="12">
        <f t="shared" si="0"/>
        <v>201408</v>
      </c>
      <c r="H34" s="13">
        <f t="shared" si="1"/>
        <v>84.55</v>
      </c>
      <c r="J34" s="12">
        <f t="shared" si="3"/>
        <v>82.75576581904198</v>
      </c>
      <c r="K34" s="12">
        <f t="shared" si="4"/>
        <v>91.97614823575793</v>
      </c>
      <c r="L34" s="16">
        <f t="shared" si="5"/>
        <v>102.97546638327007</v>
      </c>
      <c r="M34" s="7" t="str">
        <f t="shared" si="6"/>
        <v>*</v>
      </c>
      <c r="N34" s="8">
        <f t="shared" si="7"/>
        <v>34.98089423303848</v>
      </c>
    </row>
    <row r="35" spans="1:14" ht="12.75" outlineLevel="1">
      <c r="A35" s="1">
        <v>201409</v>
      </c>
      <c r="B35" s="9">
        <v>88.11999999999999</v>
      </c>
      <c r="C35" s="9">
        <v>3221.4</v>
      </c>
      <c r="E35" s="3">
        <f t="shared" si="2"/>
        <v>4.051293690422145</v>
      </c>
      <c r="G35" s="12">
        <f t="shared" si="0"/>
        <v>201409</v>
      </c>
      <c r="H35" s="13">
        <f t="shared" si="1"/>
        <v>88.11999999999999</v>
      </c>
      <c r="J35" s="12">
        <f t="shared" si="3"/>
        <v>83.01180208806173</v>
      </c>
      <c r="K35" s="12">
        <f t="shared" si="4"/>
        <v>89.66560750491756</v>
      </c>
      <c r="L35" s="16">
        <f t="shared" si="5"/>
        <v>105.89776705220639</v>
      </c>
      <c r="M35" s="7" t="str">
        <f t="shared" si="6"/>
        <v>*</v>
      </c>
      <c r="N35" s="8">
        <f t="shared" si="7"/>
        <v>34.54068305964864</v>
      </c>
    </row>
    <row r="36" spans="1:14" ht="12.75" outlineLevel="1">
      <c r="A36" s="1">
        <v>201410</v>
      </c>
      <c r="B36" s="9">
        <v>88.11</v>
      </c>
      <c r="C36" s="9">
        <v>3157.15</v>
      </c>
      <c r="E36" s="3">
        <f t="shared" si="2"/>
        <v>-0.01134944955168642</v>
      </c>
      <c r="G36" s="12">
        <f t="shared" si="0"/>
        <v>201410</v>
      </c>
      <c r="H36" s="13">
        <f t="shared" si="1"/>
        <v>88.11</v>
      </c>
      <c r="J36" s="12">
        <f t="shared" si="3"/>
        <v>86.42605833617068</v>
      </c>
      <c r="K36" s="12">
        <f t="shared" si="4"/>
        <v>90.80694586312565</v>
      </c>
      <c r="L36" s="16">
        <f t="shared" si="5"/>
        <v>107.42957509015267</v>
      </c>
      <c r="M36" s="7" t="str">
        <f t="shared" si="6"/>
        <v>*</v>
      </c>
      <c r="N36" s="8">
        <f t="shared" si="7"/>
        <v>27.11520138084584</v>
      </c>
    </row>
    <row r="37" spans="1:14" ht="12.75" outlineLevel="1">
      <c r="A37" s="1">
        <v>201411</v>
      </c>
      <c r="B37" s="9">
        <v>94.46</v>
      </c>
      <c r="C37" s="9">
        <v>3287.9100000000003</v>
      </c>
      <c r="E37" s="3">
        <f t="shared" si="2"/>
        <v>6.722422189286465</v>
      </c>
      <c r="G37" s="12">
        <f t="shared" si="0"/>
        <v>201411</v>
      </c>
      <c r="H37" s="13">
        <f t="shared" si="1"/>
        <v>94.46</v>
      </c>
      <c r="J37" s="12">
        <f t="shared" si="3"/>
        <v>79.55748464958712</v>
      </c>
      <c r="K37" s="12">
        <f t="shared" si="4"/>
        <v>86.40606253087728</v>
      </c>
      <c r="L37" s="16">
        <f t="shared" si="5"/>
        <v>109.63440347204195</v>
      </c>
      <c r="M37" s="7" t="str">
        <f t="shared" si="6"/>
        <v>*</v>
      </c>
      <c r="N37" s="8">
        <f t="shared" si="7"/>
        <v>41.13760781345616</v>
      </c>
    </row>
    <row r="38" spans="1:14" ht="12.75" outlineLevel="1">
      <c r="A38" s="1">
        <v>201412</v>
      </c>
      <c r="B38" s="9">
        <v>96.86</v>
      </c>
      <c r="C38" s="9">
        <v>3285.26</v>
      </c>
      <c r="E38" s="3">
        <f t="shared" si="2"/>
        <v>2.4778030146603403</v>
      </c>
      <c r="G38" s="12">
        <f t="shared" si="0"/>
        <v>201412</v>
      </c>
      <c r="H38" s="13">
        <f t="shared" si="1"/>
        <v>96.86</v>
      </c>
      <c r="J38" s="12">
        <f t="shared" si="3"/>
        <v>79.76460871360727</v>
      </c>
      <c r="K38" s="12">
        <f t="shared" si="4"/>
        <v>85.95137311583731</v>
      </c>
      <c r="L38" s="16">
        <f t="shared" si="5"/>
        <v>111.36995623620409</v>
      </c>
      <c r="M38" s="7" t="str">
        <f t="shared" si="6"/>
        <v>*</v>
      </c>
      <c r="N38" s="8">
        <f t="shared" si="7"/>
        <v>40.6954072178408</v>
      </c>
    </row>
    <row r="39" spans="1:14" ht="12.75" outlineLevel="1">
      <c r="A39" s="1">
        <v>201501</v>
      </c>
      <c r="B39" s="9">
        <v>108.1</v>
      </c>
      <c r="C39" s="9">
        <v>3530.3100000000004</v>
      </c>
      <c r="E39" s="3">
        <f t="shared" si="2"/>
        <v>10.397779833487508</v>
      </c>
      <c r="G39" s="12">
        <f t="shared" si="0"/>
        <v>201501</v>
      </c>
      <c r="H39" s="13">
        <f t="shared" si="1"/>
        <v>108.1</v>
      </c>
      <c r="J39" s="12">
        <f t="shared" si="3"/>
        <v>65.72617946345977</v>
      </c>
      <c r="K39" s="12">
        <f t="shared" si="4"/>
        <v>79.8704902867715</v>
      </c>
      <c r="L39" s="16">
        <f t="shared" si="5"/>
        <v>113.41861997685176</v>
      </c>
      <c r="M39" s="7" t="str">
        <f t="shared" si="6"/>
        <v>*</v>
      </c>
      <c r="N39" s="8">
        <f t="shared" si="7"/>
        <v>93.43406076509554</v>
      </c>
    </row>
    <row r="40" spans="1:14" ht="12.75" outlineLevel="1">
      <c r="A40" s="1">
        <v>201502</v>
      </c>
      <c r="B40" s="9">
        <v>113.7</v>
      </c>
      <c r="C40" s="9">
        <v>3714.44</v>
      </c>
      <c r="E40" s="3">
        <f t="shared" si="2"/>
        <v>4.925241864555857</v>
      </c>
      <c r="G40" s="12">
        <f t="shared" si="0"/>
        <v>201502</v>
      </c>
      <c r="H40" s="13">
        <f t="shared" si="1"/>
        <v>113.7</v>
      </c>
      <c r="J40" s="12">
        <f t="shared" si="3"/>
        <v>66.79859278803869</v>
      </c>
      <c r="K40" s="12">
        <f t="shared" si="4"/>
        <v>78.70345939607154</v>
      </c>
      <c r="L40" s="16">
        <f t="shared" si="5"/>
        <v>111.15503734859706</v>
      </c>
      <c r="M40" s="7" t="str">
        <f t="shared" si="6"/>
        <v>*</v>
      </c>
      <c r="N40" s="8">
        <f t="shared" si="7"/>
        <v>92.27585050119104</v>
      </c>
    </row>
    <row r="41" spans="1:14" ht="12.75" outlineLevel="1">
      <c r="A41" s="1">
        <v>201503</v>
      </c>
      <c r="B41" s="9">
        <v>113.8</v>
      </c>
      <c r="C41" s="9">
        <v>3725.82</v>
      </c>
      <c r="E41" s="3">
        <f t="shared" si="2"/>
        <v>0.08787346221440626</v>
      </c>
      <c r="G41" s="12">
        <f t="shared" si="0"/>
        <v>201503</v>
      </c>
      <c r="H41" s="13">
        <f t="shared" si="1"/>
        <v>113.8</v>
      </c>
      <c r="J41" s="12">
        <f t="shared" si="3"/>
        <v>66.87170474516695</v>
      </c>
      <c r="K41" s="12">
        <f t="shared" si="4"/>
        <v>81.39499121265379</v>
      </c>
      <c r="L41" s="16">
        <f t="shared" si="5"/>
        <v>108.78854534442571</v>
      </c>
      <c r="M41" s="7" t="str">
        <f t="shared" si="6"/>
        <v>*</v>
      </c>
      <c r="N41" s="8">
        <f t="shared" si="7"/>
        <v>91.78932313741991</v>
      </c>
    </row>
    <row r="42" spans="1:14" ht="12.75" outlineLevel="1">
      <c r="A42" s="1">
        <v>201504</v>
      </c>
      <c r="B42" s="9">
        <v>108.9</v>
      </c>
      <c r="C42" s="9">
        <v>3674.18</v>
      </c>
      <c r="E42" s="3">
        <f t="shared" si="2"/>
        <v>-4.499540863177219</v>
      </c>
      <c r="G42" s="12">
        <f t="shared" si="0"/>
        <v>201504</v>
      </c>
      <c r="H42" s="13">
        <f t="shared" si="1"/>
        <v>108.9</v>
      </c>
      <c r="J42" s="12">
        <f t="shared" si="3"/>
        <v>72.02938475665749</v>
      </c>
      <c r="K42" s="12">
        <f t="shared" si="4"/>
        <v>87.38827670645854</v>
      </c>
      <c r="L42" s="16">
        <f t="shared" si="5"/>
        <v>104.26842649486625</v>
      </c>
      <c r="M42" s="7" t="str">
        <f t="shared" si="6"/>
        <v>*</v>
      </c>
      <c r="N42" s="8">
        <f t="shared" si="7"/>
        <v>62.57834436451679</v>
      </c>
    </row>
    <row r="43" spans="1:14" ht="12.75" outlineLevel="1">
      <c r="A43" s="1">
        <v>201505</v>
      </c>
      <c r="B43" s="9">
        <v>109.45</v>
      </c>
      <c r="C43" s="9">
        <v>3708.66</v>
      </c>
      <c r="E43" s="3">
        <f t="shared" si="2"/>
        <v>0.5025125628140678</v>
      </c>
      <c r="G43" s="12">
        <f t="shared" si="0"/>
        <v>201505</v>
      </c>
      <c r="H43" s="13">
        <f t="shared" si="1"/>
        <v>109.45</v>
      </c>
      <c r="J43" s="12">
        <f t="shared" si="3"/>
        <v>73.55870260392874</v>
      </c>
      <c r="K43" s="12">
        <f t="shared" si="4"/>
        <v>89.15258108725445</v>
      </c>
      <c r="L43" s="16">
        <f t="shared" si="5"/>
        <v>102.63987360281826</v>
      </c>
      <c r="M43" s="7" t="str">
        <f t="shared" si="6"/>
        <v>*</v>
      </c>
      <c r="N43" s="8">
        <f t="shared" si="7"/>
        <v>57.83845819776752</v>
      </c>
    </row>
    <row r="44" spans="1:14" ht="12.75" outlineLevel="1">
      <c r="A44" s="1">
        <v>201506</v>
      </c>
      <c r="B44" s="9">
        <v>107.5</v>
      </c>
      <c r="C44" s="9">
        <v>3574.7</v>
      </c>
      <c r="E44" s="3">
        <f t="shared" si="2"/>
        <v>-1.8139534883720956</v>
      </c>
      <c r="G44" s="12">
        <f t="shared" si="0"/>
        <v>201506</v>
      </c>
      <c r="H44" s="13">
        <f t="shared" si="1"/>
        <v>107.5</v>
      </c>
      <c r="J44" s="12">
        <f t="shared" si="3"/>
        <v>78.04651162790698</v>
      </c>
      <c r="K44" s="12">
        <f t="shared" si="4"/>
        <v>92.59922480620155</v>
      </c>
      <c r="L44" s="16">
        <f t="shared" si="5"/>
        <v>103.64927708086735</v>
      </c>
      <c r="M44" s="7" t="str">
        <f t="shared" si="6"/>
        <v>*</v>
      </c>
      <c r="N44" s="8">
        <f t="shared" si="7"/>
        <v>44.855970135870855</v>
      </c>
    </row>
    <row r="45" spans="1:14" ht="12.75" outlineLevel="1">
      <c r="A45" s="1">
        <v>201507</v>
      </c>
      <c r="B45" s="9">
        <v>108.35</v>
      </c>
      <c r="C45" s="9">
        <v>3762.64</v>
      </c>
      <c r="E45" s="3">
        <f t="shared" si="2"/>
        <v>0.7844946931241296</v>
      </c>
      <c r="G45" s="12">
        <f t="shared" si="0"/>
        <v>201507</v>
      </c>
      <c r="H45" s="13">
        <f t="shared" si="1"/>
        <v>108.35</v>
      </c>
      <c r="J45" s="12">
        <f t="shared" si="3"/>
        <v>74.73927088140286</v>
      </c>
      <c r="K45" s="12">
        <f t="shared" si="4"/>
        <v>93.9778495616059</v>
      </c>
      <c r="L45" s="16">
        <f t="shared" si="5"/>
        <v>98.5921479805539</v>
      </c>
      <c r="M45" s="7">
        <f t="shared" si="6"/>
      </c>
      <c r="N45" s="8">
        <f t="shared" si="7"/>
        <v>57.730636368856636</v>
      </c>
    </row>
    <row r="46" spans="1:14" ht="12.75" outlineLevel="1">
      <c r="A46" s="1">
        <v>201508</v>
      </c>
      <c r="B46" s="9">
        <v>97.46</v>
      </c>
      <c r="C46" s="9">
        <v>3463.12</v>
      </c>
      <c r="E46" s="3">
        <f t="shared" si="2"/>
        <v>-11.173814898419865</v>
      </c>
      <c r="G46" s="12">
        <f t="shared" si="0"/>
        <v>201508</v>
      </c>
      <c r="H46" s="13">
        <f t="shared" si="1"/>
        <v>97.46</v>
      </c>
      <c r="J46" s="12">
        <f t="shared" si="3"/>
        <v>86.7535399138108</v>
      </c>
      <c r="K46" s="12">
        <f t="shared" si="4"/>
        <v>105.58263219098433</v>
      </c>
      <c r="L46" s="16">
        <f t="shared" si="5"/>
        <v>95.96182215135076</v>
      </c>
      <c r="M46" s="7">
        <f t="shared" si="6"/>
      </c>
      <c r="N46" s="8">
        <f t="shared" si="7"/>
        <v>18.760411246734595</v>
      </c>
    </row>
    <row r="47" spans="1:14" ht="12.75" outlineLevel="1">
      <c r="A47" s="1">
        <v>201509</v>
      </c>
      <c r="B47" s="9">
        <v>93.55</v>
      </c>
      <c r="C47" s="9">
        <v>3296.76</v>
      </c>
      <c r="E47" s="3">
        <f t="shared" si="2"/>
        <v>-4.17958311063602</v>
      </c>
      <c r="G47" s="12">
        <f t="shared" si="0"/>
        <v>201509</v>
      </c>
      <c r="H47" s="13">
        <f t="shared" si="1"/>
        <v>93.55</v>
      </c>
      <c r="J47" s="12">
        <f t="shared" si="3"/>
        <v>94.1956173169428</v>
      </c>
      <c r="K47" s="12">
        <f t="shared" si="4"/>
        <v>110.47924461072512</v>
      </c>
      <c r="L47" s="16">
        <f t="shared" si="5"/>
        <v>96.50883704791138</v>
      </c>
      <c r="M47" s="7">
        <f t="shared" si="6"/>
      </c>
      <c r="N47" s="8">
        <f t="shared" si="7"/>
        <v>6.243556083000992</v>
      </c>
    </row>
    <row r="48" spans="1:14" ht="12.75" outlineLevel="1">
      <c r="A48" s="1">
        <v>201510</v>
      </c>
      <c r="B48" s="9">
        <v>108.7</v>
      </c>
      <c r="C48" s="9">
        <v>3600.2</v>
      </c>
      <c r="E48" s="3">
        <f t="shared" si="2"/>
        <v>13.937442502299913</v>
      </c>
      <c r="G48" s="12">
        <f t="shared" si="0"/>
        <v>201510</v>
      </c>
      <c r="H48" s="13">
        <f t="shared" si="1"/>
        <v>108.7</v>
      </c>
      <c r="J48" s="12">
        <f t="shared" si="3"/>
        <v>81.05795768169273</v>
      </c>
      <c r="K48" s="12">
        <f t="shared" si="4"/>
        <v>96.65976694265562</v>
      </c>
      <c r="L48" s="16">
        <f t="shared" si="5"/>
        <v>102.07058077041171</v>
      </c>
      <c r="M48" s="7" t="str">
        <f t="shared" si="6"/>
        <v>*</v>
      </c>
      <c r="N48" s="8">
        <f t="shared" si="7"/>
        <v>22.08091392876958</v>
      </c>
    </row>
    <row r="49" spans="1:14" ht="12.75" outlineLevel="1">
      <c r="A49" s="1">
        <v>201511</v>
      </c>
      <c r="B49" s="9">
        <v>121.95</v>
      </c>
      <c r="C49" s="9">
        <v>3760.8900000000003</v>
      </c>
      <c r="E49" s="3">
        <f t="shared" si="2"/>
        <v>10.86510865108651</v>
      </c>
      <c r="G49" s="12">
        <f t="shared" si="0"/>
        <v>201511</v>
      </c>
      <c r="H49" s="13">
        <f t="shared" si="1"/>
        <v>121.95</v>
      </c>
      <c r="J49" s="12">
        <f t="shared" si="3"/>
        <v>77.4579745797458</v>
      </c>
      <c r="K49" s="12">
        <f t="shared" si="4"/>
        <v>88.03608036080362</v>
      </c>
      <c r="L49" s="16">
        <f t="shared" si="5"/>
        <v>108.4711545733782</v>
      </c>
      <c r="M49" s="7" t="str">
        <f t="shared" si="6"/>
        <v>*</v>
      </c>
      <c r="N49" s="8">
        <f t="shared" si="7"/>
        <v>25.69242137757486</v>
      </c>
    </row>
    <row r="50" spans="1:14" ht="12.75" outlineLevel="1">
      <c r="A50" s="1">
        <v>201512</v>
      </c>
      <c r="B50" s="9">
        <v>114.75</v>
      </c>
      <c r="C50" s="9">
        <v>3700.3</v>
      </c>
      <c r="E50" s="3">
        <f t="shared" si="2"/>
        <v>-6.27450980392157</v>
      </c>
      <c r="G50" s="12">
        <f t="shared" si="0"/>
        <v>201512</v>
      </c>
      <c r="H50" s="13">
        <f t="shared" si="1"/>
        <v>114.75</v>
      </c>
      <c r="J50" s="12">
        <f t="shared" si="3"/>
        <v>84.40958605664488</v>
      </c>
      <c r="K50" s="12">
        <f t="shared" si="4"/>
        <v>94.85911401597677</v>
      </c>
      <c r="L50" s="16">
        <f t="shared" si="5"/>
        <v>103.30277776277386</v>
      </c>
      <c r="M50" s="7" t="str">
        <f t="shared" si="6"/>
        <v>*</v>
      </c>
      <c r="N50" s="8">
        <f t="shared" si="7"/>
        <v>14.866227893729024</v>
      </c>
    </row>
    <row r="51" spans="1:14" ht="12.75" outlineLevel="1">
      <c r="A51" s="1">
        <v>201601</v>
      </c>
      <c r="B51" s="9">
        <v>115.85</v>
      </c>
      <c r="C51" s="9">
        <v>3486.22</v>
      </c>
      <c r="E51" s="3">
        <f t="shared" si="2"/>
        <v>0.9495036685368963</v>
      </c>
      <c r="G51" s="12">
        <f t="shared" si="0"/>
        <v>201601</v>
      </c>
      <c r="H51" s="13">
        <f t="shared" si="1"/>
        <v>115.85</v>
      </c>
      <c r="J51" s="12">
        <f t="shared" si="3"/>
        <v>93.31031506258093</v>
      </c>
      <c r="K51" s="12">
        <f t="shared" si="4"/>
        <v>94.51589699323839</v>
      </c>
      <c r="L51" s="16">
        <f t="shared" si="5"/>
        <v>109.93299565820146</v>
      </c>
      <c r="M51" s="7" t="str">
        <f t="shared" si="6"/>
        <v>*</v>
      </c>
      <c r="N51" s="8">
        <f t="shared" si="7"/>
        <v>4.879503069272801</v>
      </c>
    </row>
    <row r="52" spans="1:14" ht="12.75" outlineLevel="1">
      <c r="A52" s="1">
        <v>201602</v>
      </c>
      <c r="B52" s="9">
        <v>103.6</v>
      </c>
      <c r="C52" s="9">
        <v>3371.82</v>
      </c>
      <c r="E52" s="3">
        <f t="shared" si="2"/>
        <v>-11.824324324324325</v>
      </c>
      <c r="G52" s="12">
        <f t="shared" si="0"/>
        <v>201602</v>
      </c>
      <c r="H52" s="13">
        <f t="shared" si="1"/>
        <v>103.6</v>
      </c>
      <c r="J52" s="12">
        <f t="shared" si="3"/>
        <v>109.74903474903476</v>
      </c>
      <c r="K52" s="12">
        <f t="shared" si="4"/>
        <v>104.87934362934362</v>
      </c>
      <c r="L52" s="16">
        <f t="shared" si="5"/>
        <v>101.62408324352609</v>
      </c>
      <c r="M52" s="7">
        <f t="shared" si="6"/>
      </c>
      <c r="N52" s="8">
        <f t="shared" si="7"/>
        <v>-13.745722474207732</v>
      </c>
    </row>
    <row r="53" spans="1:14" ht="12.75" outlineLevel="1">
      <c r="A53" s="1">
        <v>201603</v>
      </c>
      <c r="B53" s="9">
        <v>109.25</v>
      </c>
      <c r="C53" s="9">
        <v>3373.04</v>
      </c>
      <c r="E53" s="3">
        <f t="shared" si="2"/>
        <v>5.171624713958815</v>
      </c>
      <c r="G53" s="12">
        <f t="shared" si="0"/>
        <v>201603</v>
      </c>
      <c r="H53" s="13">
        <f t="shared" si="1"/>
        <v>109.25</v>
      </c>
      <c r="J53" s="12">
        <f t="shared" si="3"/>
        <v>104.16475972540046</v>
      </c>
      <c r="K53" s="12">
        <f t="shared" si="4"/>
        <v>99.10831426392066</v>
      </c>
      <c r="L53" s="16">
        <f t="shared" si="5"/>
        <v>106.62329828434409</v>
      </c>
      <c r="M53" s="7" t="str">
        <f t="shared" si="6"/>
        <v>*</v>
      </c>
      <c r="N53" s="8">
        <f t="shared" si="7"/>
        <v>-8.001009899498612</v>
      </c>
    </row>
    <row r="54" spans="1:14" ht="12.75" outlineLevel="1">
      <c r="A54" s="1">
        <v>201604</v>
      </c>
      <c r="B54" s="9">
        <v>108.1</v>
      </c>
      <c r="C54" s="9">
        <v>3409.3700000000003</v>
      </c>
      <c r="E54" s="3">
        <f t="shared" si="2"/>
        <v>-1.0638297872340479</v>
      </c>
      <c r="G54" s="12">
        <f t="shared" si="0"/>
        <v>201604</v>
      </c>
      <c r="H54" s="13">
        <f t="shared" si="1"/>
        <v>108.1</v>
      </c>
      <c r="J54" s="12">
        <f t="shared" si="3"/>
        <v>100.74005550416283</v>
      </c>
      <c r="K54" s="12">
        <f t="shared" si="4"/>
        <v>100.10098674067221</v>
      </c>
      <c r="L54" s="16">
        <f t="shared" si="5"/>
        <v>103.79443549698894</v>
      </c>
      <c r="M54" s="7">
        <f t="shared" si="6"/>
      </c>
      <c r="N54" s="8">
        <f t="shared" si="7"/>
        <v>-4.413893859207323</v>
      </c>
    </row>
    <row r="55" spans="1:14" ht="12.75" outlineLevel="1">
      <c r="A55" s="1">
        <v>201605</v>
      </c>
      <c r="B55" s="9">
        <v>113.85</v>
      </c>
      <c r="C55" s="9">
        <v>3514.06</v>
      </c>
      <c r="E55" s="3">
        <f t="shared" si="2"/>
        <v>5.050505050505051</v>
      </c>
      <c r="G55" s="12">
        <f t="shared" si="0"/>
        <v>201605</v>
      </c>
      <c r="H55" s="13">
        <f t="shared" si="1"/>
        <v>113.85</v>
      </c>
      <c r="J55" s="12">
        <f t="shared" si="3"/>
        <v>96.1352657004831</v>
      </c>
      <c r="K55" s="12">
        <f t="shared" si="4"/>
        <v>95.36744254135557</v>
      </c>
      <c r="L55" s="16">
        <f t="shared" si="5"/>
        <v>105.21665596131453</v>
      </c>
      <c r="M55" s="7" t="str">
        <f t="shared" si="6"/>
        <v>*</v>
      </c>
      <c r="N55" s="8">
        <f t="shared" si="7"/>
        <v>0.4503839876329603</v>
      </c>
    </row>
    <row r="56" spans="1:14" ht="12.75" outlineLevel="1">
      <c r="A56" s="1">
        <v>201606</v>
      </c>
      <c r="B56" s="9">
        <v>117.6</v>
      </c>
      <c r="C56" s="9">
        <v>3345.63</v>
      </c>
      <c r="E56" s="3">
        <f t="shared" si="2"/>
        <v>3.188775510204082</v>
      </c>
      <c r="G56" s="12">
        <f t="shared" si="0"/>
        <v>201606</v>
      </c>
      <c r="H56" s="13">
        <f t="shared" si="1"/>
        <v>117.6</v>
      </c>
      <c r="J56" s="12">
        <f t="shared" si="3"/>
        <v>91.41156462585035</v>
      </c>
      <c r="K56" s="12">
        <f t="shared" si="4"/>
        <v>93.04209183673468</v>
      </c>
      <c r="L56" s="16">
        <f t="shared" si="5"/>
        <v>112.66237601971078</v>
      </c>
      <c r="M56" s="7" t="str">
        <f t="shared" si="6"/>
        <v>*</v>
      </c>
      <c r="N56" s="8">
        <f t="shared" si="7"/>
        <v>5.688399107455115</v>
      </c>
    </row>
    <row r="57" spans="1:14" ht="12.75" outlineLevel="1">
      <c r="A57" s="1">
        <v>201607</v>
      </c>
      <c r="B57" s="9">
        <v>115.3</v>
      </c>
      <c r="C57" s="9">
        <v>3464.84</v>
      </c>
      <c r="E57" s="3">
        <f t="shared" si="2"/>
        <v>-1.9947961838681676</v>
      </c>
      <c r="G57" s="12">
        <f t="shared" si="0"/>
        <v>201607</v>
      </c>
      <c r="H57" s="13">
        <f t="shared" si="1"/>
        <v>115.3</v>
      </c>
      <c r="J57" s="12">
        <f t="shared" si="3"/>
        <v>93.97224631396357</v>
      </c>
      <c r="K57" s="12">
        <f t="shared" si="4"/>
        <v>95.40040474125469</v>
      </c>
      <c r="L57" s="16">
        <f t="shared" si="5"/>
        <v>105.34616990599014</v>
      </c>
      <c r="M57" s="7" t="str">
        <f t="shared" si="6"/>
        <v>*</v>
      </c>
      <c r="N57" s="8">
        <f t="shared" si="7"/>
        <v>2.7672128799708036</v>
      </c>
    </row>
    <row r="58" spans="1:14" ht="12.75" outlineLevel="1">
      <c r="A58" s="1">
        <v>201608</v>
      </c>
      <c r="B58" s="9">
        <v>111.05</v>
      </c>
      <c r="C58" s="9">
        <v>3553.3700000000003</v>
      </c>
      <c r="E58" s="3">
        <f t="shared" si="2"/>
        <v>-3.8271049076992347</v>
      </c>
      <c r="G58" s="12">
        <f t="shared" si="0"/>
        <v>201608</v>
      </c>
      <c r="H58" s="13">
        <f t="shared" si="1"/>
        <v>111.05</v>
      </c>
      <c r="J58" s="12">
        <f t="shared" si="3"/>
        <v>87.76226924808644</v>
      </c>
      <c r="K58" s="12">
        <f t="shared" si="4"/>
        <v>100.07128920906499</v>
      </c>
      <c r="L58" s="16">
        <f t="shared" si="5"/>
        <v>98.13845223331599</v>
      </c>
      <c r="M58" s="7">
        <f t="shared" si="6"/>
      </c>
      <c r="N58" s="8">
        <f t="shared" si="7"/>
        <v>11.438435924709468</v>
      </c>
    </row>
    <row r="59" spans="1:14" ht="12.75" outlineLevel="1">
      <c r="A59" s="1">
        <v>201609</v>
      </c>
      <c r="B59" s="9">
        <v>116.6</v>
      </c>
      <c r="C59" s="9">
        <v>3555.92</v>
      </c>
      <c r="E59" s="3">
        <f t="shared" si="2"/>
        <v>4.759862778730701</v>
      </c>
      <c r="G59" s="12">
        <f t="shared" si="0"/>
        <v>201609</v>
      </c>
      <c r="H59" s="13">
        <f t="shared" si="1"/>
        <v>116.6</v>
      </c>
      <c r="J59" s="12">
        <f t="shared" si="3"/>
        <v>80.23156089193826</v>
      </c>
      <c r="K59" s="12">
        <f t="shared" si="4"/>
        <v>96.95540308747856</v>
      </c>
      <c r="L59" s="16">
        <f t="shared" si="5"/>
        <v>101.84613604195353</v>
      </c>
      <c r="M59" s="7" t="str">
        <f t="shared" si="6"/>
        <v>*</v>
      </c>
      <c r="N59" s="8">
        <f t="shared" si="7"/>
        <v>21.97530709287866</v>
      </c>
    </row>
    <row r="60" spans="1:14" ht="12.75" outlineLevel="1">
      <c r="A60" s="1">
        <v>201610</v>
      </c>
      <c r="B60" s="9">
        <v>104.55</v>
      </c>
      <c r="C60" s="9">
        <v>3540.56</v>
      </c>
      <c r="E60" s="3">
        <f t="shared" si="2"/>
        <v>-11.525585844093733</v>
      </c>
      <c r="G60" s="12">
        <f t="shared" si="0"/>
        <v>201610</v>
      </c>
      <c r="H60" s="13">
        <f t="shared" si="1"/>
        <v>104.55</v>
      </c>
      <c r="J60" s="12">
        <f t="shared" si="3"/>
        <v>103.96939263510282</v>
      </c>
      <c r="K60" s="12">
        <f t="shared" si="4"/>
        <v>107.79929858122108</v>
      </c>
      <c r="L60" s="16">
        <f t="shared" si="5"/>
        <v>91.86826473917453</v>
      </c>
      <c r="M60" s="7">
        <f t="shared" si="6"/>
      </c>
      <c r="N60" s="8">
        <f t="shared" si="7"/>
        <v>-7.816585822134751</v>
      </c>
    </row>
    <row r="61" spans="1:14" ht="12.75" outlineLevel="1">
      <c r="A61" s="1">
        <v>201611</v>
      </c>
      <c r="B61" s="9">
        <v>98.04</v>
      </c>
      <c r="C61" s="9">
        <v>3478.63</v>
      </c>
      <c r="E61" s="3">
        <f t="shared" si="2"/>
        <v>-6.64014687882496</v>
      </c>
      <c r="G61" s="12">
        <f t="shared" si="0"/>
        <v>201611</v>
      </c>
      <c r="H61" s="13">
        <f t="shared" si="1"/>
        <v>98.04</v>
      </c>
      <c r="J61" s="12">
        <f t="shared" si="3"/>
        <v>124.38800489596082</v>
      </c>
      <c r="K61" s="12">
        <f t="shared" si="4"/>
        <v>112.92499660002717</v>
      </c>
      <c r="L61" s="16">
        <f t="shared" si="5"/>
        <v>88.66084665520499</v>
      </c>
      <c r="M61" s="7">
        <f t="shared" si="6"/>
      </c>
      <c r="N61" s="8">
        <f t="shared" si="7"/>
        <v>-32.652009726342094</v>
      </c>
    </row>
    <row r="62" spans="1:14" ht="12.75" outlineLevel="1">
      <c r="A62" s="1">
        <v>201612</v>
      </c>
      <c r="B62" s="9">
        <v>100.55</v>
      </c>
      <c r="C62" s="9">
        <v>3606.36</v>
      </c>
      <c r="E62" s="3">
        <f t="shared" si="2"/>
        <v>2.4962705121829845</v>
      </c>
      <c r="G62" s="12">
        <f t="shared" si="0"/>
        <v>201612</v>
      </c>
      <c r="H62" s="13">
        <f t="shared" si="1"/>
        <v>100.55</v>
      </c>
      <c r="J62" s="12">
        <f t="shared" si="3"/>
        <v>114.12232720039782</v>
      </c>
      <c r="K62" s="12">
        <f t="shared" si="4"/>
        <v>108.9292226089839</v>
      </c>
      <c r="L62" s="16">
        <f t="shared" si="5"/>
        <v>88.45847594727755</v>
      </c>
      <c r="M62" s="7">
        <f t="shared" si="6"/>
      </c>
      <c r="N62" s="8">
        <f t="shared" si="7"/>
        <v>-20.845961562134924</v>
      </c>
    </row>
    <row r="63" spans="1:14" ht="12.75" outlineLevel="1">
      <c r="A63" s="1">
        <v>201701</v>
      </c>
      <c r="B63" s="9">
        <v>96.15</v>
      </c>
      <c r="C63" s="9">
        <v>3542.27</v>
      </c>
      <c r="E63" s="3">
        <f t="shared" si="2"/>
        <v>-4.576183047321884</v>
      </c>
      <c r="G63" s="12">
        <f t="shared" si="0"/>
        <v>201701</v>
      </c>
      <c r="H63" s="13">
        <f t="shared" si="1"/>
        <v>96.15</v>
      </c>
      <c r="J63" s="12">
        <f t="shared" si="3"/>
        <v>120.4888195527821</v>
      </c>
      <c r="K63" s="12">
        <f t="shared" si="4"/>
        <v>112.20662159819724</v>
      </c>
      <c r="L63" s="16">
        <f t="shared" si="5"/>
        <v>87.54596681528805</v>
      </c>
      <c r="M63" s="7">
        <f t="shared" si="6"/>
      </c>
      <c r="N63" s="8">
        <f t="shared" si="7"/>
        <v>-28.276054492655916</v>
      </c>
    </row>
    <row r="64" spans="1:14" ht="12.75" outlineLevel="1">
      <c r="A64" s="1">
        <v>201702</v>
      </c>
      <c r="B64" s="9">
        <v>103.25</v>
      </c>
      <c r="C64" s="9">
        <v>3584.13</v>
      </c>
      <c r="E64" s="3">
        <f t="shared" si="2"/>
        <v>6.876513317191278</v>
      </c>
      <c r="G64" s="12">
        <f t="shared" si="0"/>
        <v>201702</v>
      </c>
      <c r="H64" s="13">
        <f t="shared" si="1"/>
        <v>103.25</v>
      </c>
      <c r="J64" s="12">
        <f t="shared" si="3"/>
        <v>100.33898305084745</v>
      </c>
      <c r="K64" s="12">
        <f t="shared" si="4"/>
        <v>104.46246973365618</v>
      </c>
      <c r="L64" s="16">
        <f t="shared" si="5"/>
        <v>93.41031722380204</v>
      </c>
      <c r="M64" s="7">
        <f t="shared" si="6"/>
      </c>
      <c r="N64" s="8">
        <f t="shared" si="7"/>
        <v>-3.0534499844792076</v>
      </c>
    </row>
    <row r="65" spans="1:14" ht="12.75" outlineLevel="1">
      <c r="A65" s="1">
        <v>201703</v>
      </c>
      <c r="B65" s="9">
        <v>102.9</v>
      </c>
      <c r="C65" s="9">
        <v>3817.02</v>
      </c>
      <c r="E65" s="3">
        <f t="shared" si="2"/>
        <v>-0.34013605442176315</v>
      </c>
      <c r="G65" s="12">
        <f t="shared" si="0"/>
        <v>201703</v>
      </c>
      <c r="H65" s="13">
        <f t="shared" si="1"/>
        <v>102.9</v>
      </c>
      <c r="J65" s="12">
        <f t="shared" si="3"/>
        <v>106.17103984450922</v>
      </c>
      <c r="K65" s="12">
        <f t="shared" si="4"/>
        <v>104.303530936184</v>
      </c>
      <c r="L65" s="16">
        <f t="shared" si="5"/>
        <v>88.77398161258625</v>
      </c>
      <c r="M65" s="7">
        <f t="shared" si="6"/>
      </c>
      <c r="N65" s="8">
        <f t="shared" si="7"/>
        <v>-11.649095487782791</v>
      </c>
    </row>
    <row r="66" spans="1:14" ht="12.75" outlineLevel="1">
      <c r="A66" s="1">
        <v>201704</v>
      </c>
      <c r="B66" s="9">
        <v>103.4</v>
      </c>
      <c r="C66" s="9">
        <v>3875.53</v>
      </c>
      <c r="E66" s="3">
        <f t="shared" si="2"/>
        <v>0.48355899419729204</v>
      </c>
      <c r="G66" s="12">
        <f t="shared" si="0"/>
        <v>201704</v>
      </c>
      <c r="H66" s="13">
        <f t="shared" si="1"/>
        <v>103.4</v>
      </c>
      <c r="J66" s="12">
        <f t="shared" si="3"/>
        <v>104.54545454545453</v>
      </c>
      <c r="K66" s="12">
        <f t="shared" si="4"/>
        <v>103.42037395228884</v>
      </c>
      <c r="L66" s="16">
        <f t="shared" si="5"/>
        <v>89.14958137945804</v>
      </c>
      <c r="M66" s="7">
        <f t="shared" si="6"/>
      </c>
      <c r="N66" s="8">
        <f t="shared" si="7"/>
        <v>-9.263723270527205</v>
      </c>
    </row>
    <row r="67" spans="1:14" ht="12.75" outlineLevel="1">
      <c r="A67" s="1">
        <v>201705</v>
      </c>
      <c r="B67" s="9">
        <v>103.85</v>
      </c>
      <c r="C67" s="9">
        <v>3888.32</v>
      </c>
      <c r="E67" s="3">
        <f t="shared" si="2"/>
        <v>0.43331728454500595</v>
      </c>
      <c r="G67" s="12">
        <f aca="true" t="shared" si="8" ref="G67:G98">A67</f>
        <v>201705</v>
      </c>
      <c r="H67" s="13">
        <f aca="true" t="shared" si="9" ref="H67:H98">$B67</f>
        <v>103.85</v>
      </c>
      <c r="J67" s="12">
        <f t="shared" si="3"/>
        <v>109.62927298988926</v>
      </c>
      <c r="K67" s="12">
        <f t="shared" si="4"/>
        <v>102.16979618038836</v>
      </c>
      <c r="L67" s="16">
        <f t="shared" si="5"/>
        <v>90.72902541548711</v>
      </c>
      <c r="M67" s="7">
        <f t="shared" si="6"/>
      </c>
      <c r="N67" s="8">
        <f t="shared" si="7"/>
        <v>-17.195081816527363</v>
      </c>
    </row>
    <row r="68" spans="1:14" ht="12.75" outlineLevel="1">
      <c r="A68" s="1">
        <v>201706</v>
      </c>
      <c r="B68" s="9">
        <v>96.71</v>
      </c>
      <c r="C68" s="9">
        <v>3793.62</v>
      </c>
      <c r="E68" s="3">
        <f aca="true" t="shared" si="10" ref="E68:E98">100*($B68-$B67)/$B68</f>
        <v>-7.382897321890187</v>
      </c>
      <c r="G68" s="12">
        <f t="shared" si="8"/>
        <v>201706</v>
      </c>
      <c r="H68" s="13">
        <f t="shared" si="9"/>
        <v>96.71</v>
      </c>
      <c r="J68" s="12">
        <f t="shared" si="3"/>
        <v>121.60066177230897</v>
      </c>
      <c r="K68" s="12">
        <f t="shared" si="4"/>
        <v>107.91283217867853</v>
      </c>
      <c r="L68" s="16">
        <f t="shared" si="5"/>
        <v>88.95675631502455</v>
      </c>
      <c r="M68" s="7">
        <f t="shared" si="6"/>
      </c>
      <c r="N68" s="8">
        <f t="shared" si="7"/>
        <v>-33.330525845697636</v>
      </c>
    </row>
    <row r="69" spans="1:14" ht="12.75" outlineLevel="1">
      <c r="A69" s="1">
        <v>201707</v>
      </c>
      <c r="B69" s="9">
        <v>101.8</v>
      </c>
      <c r="C69" s="9">
        <v>3942.46</v>
      </c>
      <c r="E69" s="3">
        <f t="shared" si="10"/>
        <v>5.0000000000000036</v>
      </c>
      <c r="G69" s="12">
        <f t="shared" si="8"/>
        <v>201707</v>
      </c>
      <c r="H69" s="13">
        <f t="shared" si="9"/>
        <v>101.8</v>
      </c>
      <c r="J69" s="12">
        <f t="shared" si="3"/>
        <v>113.26129666011788</v>
      </c>
      <c r="K69" s="12">
        <f t="shared" si="4"/>
        <v>101.41208251473478</v>
      </c>
      <c r="L69" s="16">
        <f t="shared" si="5"/>
        <v>92.08092551892533</v>
      </c>
      <c r="M69" s="7">
        <f t="shared" si="6"/>
      </c>
      <c r="N69" s="8">
        <f t="shared" si="7"/>
        <v>-20.98620056397861</v>
      </c>
    </row>
    <row r="70" spans="1:14" ht="12.75" outlineLevel="1">
      <c r="A70" s="1">
        <v>201708</v>
      </c>
      <c r="B70" s="9">
        <v>99.52</v>
      </c>
      <c r="C70" s="9">
        <v>3887.55</v>
      </c>
      <c r="E70" s="3">
        <f t="shared" si="10"/>
        <v>-2.290996784565918</v>
      </c>
      <c r="G70" s="12">
        <f t="shared" si="8"/>
        <v>201708</v>
      </c>
      <c r="H70" s="13">
        <f t="shared" si="9"/>
        <v>99.52</v>
      </c>
      <c r="J70" s="12">
        <f t="shared" si="3"/>
        <v>111.58561093247589</v>
      </c>
      <c r="K70" s="12">
        <f t="shared" si="4"/>
        <v>102.76996248660235</v>
      </c>
      <c r="L70" s="16">
        <f t="shared" si="5"/>
        <v>92.84473617520432</v>
      </c>
      <c r="M70" s="7">
        <f t="shared" si="6"/>
      </c>
      <c r="N70" s="8">
        <f t="shared" si="7"/>
        <v>-18.883069591276833</v>
      </c>
    </row>
    <row r="71" spans="1:14" ht="12.75" outlineLevel="1">
      <c r="A71" s="1">
        <v>201709</v>
      </c>
      <c r="B71" s="9">
        <v>101.3</v>
      </c>
      <c r="C71" s="9">
        <v>4017.75</v>
      </c>
      <c r="E71" s="3">
        <f t="shared" si="10"/>
        <v>1.7571569595261611</v>
      </c>
      <c r="G71" s="12">
        <f t="shared" si="8"/>
        <v>201709</v>
      </c>
      <c r="H71" s="13">
        <f t="shared" si="9"/>
        <v>101.3</v>
      </c>
      <c r="J71" s="12">
        <f t="shared" si="3"/>
        <v>115.10365251727542</v>
      </c>
      <c r="K71" s="12">
        <f t="shared" si="4"/>
        <v>99.70549522869365</v>
      </c>
      <c r="L71" s="16">
        <f t="shared" si="5"/>
        <v>93.55784205927807</v>
      </c>
      <c r="M71" s="7">
        <f t="shared" si="6"/>
      </c>
      <c r="N71" s="8">
        <f t="shared" si="7"/>
        <v>-24.301424002696624</v>
      </c>
    </row>
    <row r="72" spans="1:14" ht="12.75" outlineLevel="1">
      <c r="A72" s="1">
        <v>201710</v>
      </c>
      <c r="B72" s="9">
        <v>105.05</v>
      </c>
      <c r="C72" s="9">
        <v>4096.38</v>
      </c>
      <c r="E72" s="3">
        <f t="shared" si="10"/>
        <v>3.5697287006187532</v>
      </c>
      <c r="G72" s="12">
        <f t="shared" si="8"/>
        <v>201710</v>
      </c>
      <c r="H72" s="13">
        <f t="shared" si="9"/>
        <v>105.05</v>
      </c>
      <c r="J72" s="12">
        <f t="shared" si="3"/>
        <v>99.52403617325083</v>
      </c>
      <c r="K72" s="12">
        <f t="shared" si="4"/>
        <v>96.18594320165002</v>
      </c>
      <c r="L72" s="16">
        <f t="shared" si="5"/>
        <v>96.29522447621814</v>
      </c>
      <c r="M72" s="7">
        <f t="shared" si="6"/>
      </c>
      <c r="N72" s="8">
        <f t="shared" si="7"/>
        <v>-1.1447043536620378</v>
      </c>
    </row>
    <row r="73" spans="1:14" ht="12.75" outlineLevel="1">
      <c r="A73" s="1">
        <v>201711</v>
      </c>
      <c r="B73" s="9">
        <v>96.7</v>
      </c>
      <c r="C73" s="9">
        <v>3984.1</v>
      </c>
      <c r="E73" s="3">
        <f t="shared" si="10"/>
        <v>-8.634953464322642</v>
      </c>
      <c r="G73" s="12">
        <f t="shared" si="8"/>
        <v>201711</v>
      </c>
      <c r="H73" s="13">
        <f t="shared" si="9"/>
        <v>96.7</v>
      </c>
      <c r="J73" s="12">
        <f t="shared" si="3"/>
        <v>101.38572905894519</v>
      </c>
      <c r="K73" s="12">
        <f t="shared" si="4"/>
        <v>104.37607721475354</v>
      </c>
      <c r="L73" s="16">
        <f t="shared" si="5"/>
        <v>92.25296279274293</v>
      </c>
      <c r="M73" s="7">
        <f t="shared" si="6"/>
      </c>
      <c r="N73" s="8">
        <f t="shared" si="7"/>
        <v>-4.563758621238451</v>
      </c>
    </row>
    <row r="74" spans="1:14" ht="12.75" outlineLevel="1">
      <c r="A74" s="1">
        <v>201712</v>
      </c>
      <c r="B74" s="9">
        <v>93.13</v>
      </c>
      <c r="C74" s="9">
        <v>3977.88</v>
      </c>
      <c r="E74" s="3">
        <f t="shared" si="10"/>
        <v>-3.833351229464198</v>
      </c>
      <c r="G74" s="12">
        <f t="shared" si="8"/>
        <v>201712</v>
      </c>
      <c r="H74" s="13">
        <f t="shared" si="9"/>
        <v>93.13</v>
      </c>
      <c r="J74" s="12">
        <f t="shared" si="3"/>
        <v>107.96735745731773</v>
      </c>
      <c r="K74" s="12">
        <f t="shared" si="4"/>
        <v>107.71323239915529</v>
      </c>
      <c r="L74" s="16">
        <f t="shared" si="5"/>
        <v>90.25714774018523</v>
      </c>
      <c r="M74" s="7">
        <f t="shared" si="6"/>
      </c>
      <c r="N74" s="8">
        <f t="shared" si="7"/>
        <v>-15.563572136747137</v>
      </c>
    </row>
    <row r="75" spans="1:14" ht="12.75" outlineLevel="1">
      <c r="A75" s="1">
        <v>201801</v>
      </c>
      <c r="B75" s="9">
        <v>91.14</v>
      </c>
      <c r="C75" s="9">
        <v>4111.650000000001</v>
      </c>
      <c r="E75" s="3">
        <f t="shared" si="10"/>
        <v>-2.1834540267719933</v>
      </c>
      <c r="G75" s="12">
        <f t="shared" si="8"/>
        <v>201801</v>
      </c>
      <c r="H75" s="13">
        <f t="shared" si="9"/>
        <v>91.14</v>
      </c>
      <c r="J75" s="12">
        <f t="shared" si="3"/>
        <v>105.4970375246873</v>
      </c>
      <c r="K75" s="12">
        <f t="shared" si="4"/>
        <v>109.60701484895031</v>
      </c>
      <c r="L75" s="16">
        <f t="shared" si="5"/>
        <v>86.8648161548443</v>
      </c>
      <c r="M75" s="7">
        <f t="shared" si="6"/>
      </c>
      <c r="N75" s="8">
        <f t="shared" si="7"/>
        <v>-11.705318021237407</v>
      </c>
    </row>
    <row r="76" spans="1:14" ht="12.75" outlineLevel="1">
      <c r="A76" s="1">
        <v>201802</v>
      </c>
      <c r="B76" s="9">
        <v>87.48</v>
      </c>
      <c r="C76" s="9">
        <v>3994.45</v>
      </c>
      <c r="E76" s="3">
        <f t="shared" si="10"/>
        <v>-4.183813443072698</v>
      </c>
      <c r="G76" s="12">
        <f t="shared" si="8"/>
        <v>201802</v>
      </c>
      <c r="H76" s="13">
        <f t="shared" si="9"/>
        <v>87.48</v>
      </c>
      <c r="I76"/>
      <c r="J76" s="12">
        <f t="shared" si="3"/>
        <v>118.02697759487882</v>
      </c>
      <c r="K76" s="12">
        <f t="shared" si="4"/>
        <v>112.69051973784482</v>
      </c>
      <c r="L76" s="16">
        <f t="shared" si="5"/>
        <v>87.72652771370585</v>
      </c>
      <c r="M76" s="7">
        <f t="shared" si="6"/>
      </c>
      <c r="N76" s="8">
        <f t="shared" si="7"/>
        <v>-35.6006444761901</v>
      </c>
    </row>
    <row r="77" spans="1:14" ht="12.75" outlineLevel="1">
      <c r="A77" s="1">
        <v>201803</v>
      </c>
      <c r="B77" s="9">
        <v>89.28</v>
      </c>
      <c r="C77" s="9">
        <v>3857.1</v>
      </c>
      <c r="E77" s="3">
        <f t="shared" si="10"/>
        <v>2.0161290322580614</v>
      </c>
      <c r="G77" s="12">
        <f t="shared" si="8"/>
        <v>201803</v>
      </c>
      <c r="H77" s="13">
        <f t="shared" si="9"/>
        <v>89.28</v>
      </c>
      <c r="I77"/>
      <c r="J77" s="12">
        <f t="shared" si="3"/>
        <v>115.25537634408603</v>
      </c>
      <c r="K77" s="12">
        <f t="shared" si="4"/>
        <v>109.14725209080046</v>
      </c>
      <c r="L77" s="16">
        <f t="shared" si="5"/>
        <v>93.87907032935091</v>
      </c>
      <c r="M77" s="7">
        <f t="shared" si="6"/>
      </c>
      <c r="N77" s="8">
        <f t="shared" si="7"/>
        <v>-30.01198437213132</v>
      </c>
    </row>
    <row r="78" spans="1:14" ht="12.75" outlineLevel="1">
      <c r="A78" s="1">
        <v>201804</v>
      </c>
      <c r="B78" s="9">
        <v>82.72</v>
      </c>
      <c r="C78" s="9">
        <v>3910.3</v>
      </c>
      <c r="E78" s="3">
        <f t="shared" si="10"/>
        <v>-7.930367504835592</v>
      </c>
      <c r="G78" s="12">
        <f t="shared" si="8"/>
        <v>201804</v>
      </c>
      <c r="H78" s="13">
        <f t="shared" si="9"/>
        <v>82.72</v>
      </c>
      <c r="I78"/>
      <c r="J78" s="12">
        <f t="shared" si="3"/>
        <v>125.00000000000001</v>
      </c>
      <c r="K78" s="12">
        <f t="shared" si="4"/>
        <v>115.71969696969698</v>
      </c>
      <c r="L78" s="16">
        <f t="shared" si="5"/>
        <v>87.40643295793603</v>
      </c>
      <c r="M78" s="7">
        <f t="shared" si="6"/>
      </c>
      <c r="N78" s="8">
        <f t="shared" si="7"/>
        <v>-42.883865423904965</v>
      </c>
    </row>
    <row r="79" spans="1:14" ht="12.75" outlineLevel="1">
      <c r="A79" s="1">
        <v>201805</v>
      </c>
      <c r="B79" s="9">
        <v>80.22</v>
      </c>
      <c r="C79" s="9">
        <v>3764.22</v>
      </c>
      <c r="E79" s="3">
        <f t="shared" si="10"/>
        <v>-3.1164298180004986</v>
      </c>
      <c r="G79" s="12">
        <f t="shared" si="8"/>
        <v>201805</v>
      </c>
      <c r="H79" s="13">
        <f t="shared" si="9"/>
        <v>80.22</v>
      </c>
      <c r="I79"/>
      <c r="J79" s="12">
        <f aca="true" t="shared" si="11" ref="J79:J98">100-100*($B79-$B67)/$B79</f>
        <v>129.4564946397407</v>
      </c>
      <c r="K79" s="12">
        <f aca="true" t="shared" si="12" ref="K79:K98">100*AVERAGE($B68:$B79)/$B79</f>
        <v>116.87131222471535</v>
      </c>
      <c r="L79" s="16">
        <f aca="true" t="shared" si="13" ref="L79:L85">100*(AVERAGE($C68:$C79)/$C79)/(AVERAGE($B68:$B79)/$B79)</f>
        <v>89.66868213220913</v>
      </c>
      <c r="M79" s="7">
        <f aca="true" t="shared" si="14" ref="M79:M85">IF(AND(AVERAGE($B71:$B79)/$B79&lt;1,(AVERAGE($C71:$C79)/$C79/(AVERAGE($B71:$B79)/$B79))&gt;1),"*","")</f>
      </c>
      <c r="N79" s="8">
        <f aca="true" t="shared" si="15" ref="N79:N98">100*AVERAGE($E68:$E79)/STDEVA($E68:$E79)</f>
        <v>-49.91328827241125</v>
      </c>
    </row>
    <row r="80" spans="1:14" ht="12.75" outlineLevel="1">
      <c r="A80" s="1">
        <v>201806</v>
      </c>
      <c r="B80" s="9">
        <v>86.5</v>
      </c>
      <c r="C80" s="9">
        <v>3719.86</v>
      </c>
      <c r="E80" s="3">
        <f t="shared" si="10"/>
        <v>7.260115606936417</v>
      </c>
      <c r="G80" s="12">
        <f t="shared" si="8"/>
        <v>201806</v>
      </c>
      <c r="H80" s="13">
        <f t="shared" si="9"/>
        <v>86.5</v>
      </c>
      <c r="I80"/>
      <c r="J80" s="12">
        <f t="shared" si="11"/>
        <v>111.80346820809248</v>
      </c>
      <c r="K80" s="12">
        <f t="shared" si="12"/>
        <v>107.40269749518303</v>
      </c>
      <c r="L80" s="16">
        <f t="shared" si="13"/>
        <v>98.58360303116946</v>
      </c>
      <c r="M80" s="7">
        <f t="shared" si="14"/>
      </c>
      <c r="N80" s="8">
        <f t="shared" si="15"/>
        <v>-20.995588233298587</v>
      </c>
    </row>
    <row r="81" spans="1:14" ht="12.75" outlineLevel="1">
      <c r="A81" s="1">
        <v>201807</v>
      </c>
      <c r="B81" s="9">
        <v>86.59</v>
      </c>
      <c r="C81" s="9">
        <v>3899.04</v>
      </c>
      <c r="E81" s="3">
        <f t="shared" si="10"/>
        <v>0.1039380990876584</v>
      </c>
      <c r="G81" s="12">
        <f t="shared" si="8"/>
        <v>201807</v>
      </c>
      <c r="H81" s="13">
        <f t="shared" si="9"/>
        <v>86.59</v>
      </c>
      <c r="I81"/>
      <c r="J81" s="12">
        <f t="shared" si="11"/>
        <v>117.5655387458136</v>
      </c>
      <c r="K81" s="12">
        <f t="shared" si="12"/>
        <v>105.82727027755323</v>
      </c>
      <c r="L81" s="16">
        <f t="shared" si="13"/>
        <v>95.36566187299243</v>
      </c>
      <c r="M81" s="7">
        <f t="shared" si="14"/>
      </c>
      <c r="N81" s="8">
        <f t="shared" si="15"/>
        <v>-31.385806076562414</v>
      </c>
    </row>
    <row r="82" spans="1:14" ht="12.75" outlineLevel="1">
      <c r="A82" s="1">
        <v>201808</v>
      </c>
      <c r="B82" s="9">
        <v>80.64999999999999</v>
      </c>
      <c r="C82" s="9">
        <v>3740.71</v>
      </c>
      <c r="E82" s="3">
        <f t="shared" si="10"/>
        <v>-7.365158090514584</v>
      </c>
      <c r="G82" s="12">
        <f t="shared" si="8"/>
        <v>201808</v>
      </c>
      <c r="H82" s="13">
        <f t="shared" si="9"/>
        <v>80.64999999999999</v>
      </c>
      <c r="I82"/>
      <c r="J82" s="12">
        <f t="shared" si="11"/>
        <v>123.39739615623063</v>
      </c>
      <c r="K82" s="12">
        <f t="shared" si="12"/>
        <v>111.67183302335195</v>
      </c>
      <c r="L82" s="16">
        <f t="shared" si="13"/>
        <v>93.90679207119024</v>
      </c>
      <c r="M82" s="7">
        <f t="shared" si="14"/>
      </c>
      <c r="N82" s="8">
        <f t="shared" si="15"/>
        <v>-38.00859413207088</v>
      </c>
    </row>
    <row r="83" spans="1:14" ht="12.75" outlineLevel="1">
      <c r="A83" s="1">
        <v>201809</v>
      </c>
      <c r="B83" s="9">
        <v>75.22</v>
      </c>
      <c r="C83" s="9">
        <v>3706.74</v>
      </c>
      <c r="E83" s="3">
        <f t="shared" si="10"/>
        <v>-7.218824780643437</v>
      </c>
      <c r="G83" s="12">
        <f t="shared" si="8"/>
        <v>201809</v>
      </c>
      <c r="H83" s="13">
        <f t="shared" si="9"/>
        <v>75.22</v>
      </c>
      <c r="I83"/>
      <c r="J83" s="12">
        <f t="shared" si="11"/>
        <v>134.67162988566872</v>
      </c>
      <c r="K83" s="12">
        <f t="shared" si="12"/>
        <v>116.84392448816804</v>
      </c>
      <c r="L83" s="16">
        <f t="shared" si="13"/>
        <v>89.97411116984568</v>
      </c>
      <c r="M83" s="7">
        <f t="shared" si="14"/>
      </c>
      <c r="N83" s="8">
        <f t="shared" si="15"/>
        <v>-52.31452440557675</v>
      </c>
    </row>
    <row r="84" spans="1:14" ht="12.75" outlineLevel="1">
      <c r="A84" s="1">
        <v>201810</v>
      </c>
      <c r="B84" s="9">
        <v>65.14</v>
      </c>
      <c r="C84" s="9">
        <v>3447.07</v>
      </c>
      <c r="E84" s="3">
        <f t="shared" si="10"/>
        <v>-15.474362910653973</v>
      </c>
      <c r="G84" s="12">
        <f t="shared" si="8"/>
        <v>201810</v>
      </c>
      <c r="H84" s="13">
        <f t="shared" si="9"/>
        <v>65.14</v>
      </c>
      <c r="I84"/>
      <c r="J84" s="12">
        <f t="shared" si="11"/>
        <v>161.26803807184524</v>
      </c>
      <c r="K84" s="12">
        <f t="shared" si="12"/>
        <v>129.81910756319724</v>
      </c>
      <c r="L84" s="16">
        <f t="shared" si="13"/>
        <v>85.87258555948614</v>
      </c>
      <c r="M84" s="7">
        <f t="shared" si="14"/>
      </c>
      <c r="N84" s="8">
        <f t="shared" si="15"/>
        <v>-72.28794955105347</v>
      </c>
    </row>
    <row r="85" spans="1:14" ht="12.75" outlineLevel="1">
      <c r="A85" s="1">
        <v>201811</v>
      </c>
      <c r="B85" s="9">
        <v>67.64</v>
      </c>
      <c r="C85" s="9">
        <v>3487.9</v>
      </c>
      <c r="E85" s="3">
        <f t="shared" si="10"/>
        <v>3.6960378474275575</v>
      </c>
      <c r="G85" s="12">
        <f t="shared" si="8"/>
        <v>201811</v>
      </c>
      <c r="H85" s="13">
        <f t="shared" si="9"/>
        <v>67.64</v>
      </c>
      <c r="I85"/>
      <c r="J85" s="12">
        <f t="shared" si="11"/>
        <v>142.96274393849794</v>
      </c>
      <c r="K85" s="12">
        <f t="shared" si="12"/>
        <v>121.44071555292726</v>
      </c>
      <c r="L85" s="16">
        <f t="shared" si="13"/>
        <v>89.74626229310554</v>
      </c>
      <c r="M85" s="7">
        <f t="shared" si="14"/>
      </c>
      <c r="N85" s="8">
        <f t="shared" si="15"/>
        <v>-52.565894426459685</v>
      </c>
    </row>
    <row r="86" spans="1:14" ht="12.75" outlineLevel="1">
      <c r="A86" s="1">
        <v>201812</v>
      </c>
      <c r="B86" s="9">
        <v>57.7</v>
      </c>
      <c r="C86" s="9">
        <v>3243.63</v>
      </c>
      <c r="E86" s="3">
        <f t="shared" si="10"/>
        <v>-17.22703639514731</v>
      </c>
      <c r="G86" s="12">
        <f t="shared" si="8"/>
        <v>201812</v>
      </c>
      <c r="H86" s="13">
        <f t="shared" si="9"/>
        <v>57.7</v>
      </c>
      <c r="I86"/>
      <c r="J86" s="12">
        <f t="shared" si="11"/>
        <v>161.40381282495665</v>
      </c>
      <c r="K86" s="12">
        <f t="shared" si="12"/>
        <v>137.24436741767767</v>
      </c>
      <c r="L86" s="16">
        <f>100*(AVERAGE($C75:$C85)/ACKB!$C86)/(AVERAGE($B75:$B86)/$B86)</f>
        <v>85.03195901016655</v>
      </c>
      <c r="M86" s="7">
        <f>IF(AND(AVERAGE($B78:$B86)/$B86&lt;1,(AVERAGE($C78:$C85)/ACKB!$C86/(AVERAGE($B78:$B86)/$B86))&gt;1),"*","")</f>
      </c>
      <c r="N86" s="8">
        <f t="shared" si="15"/>
        <v>-58.94902624434137</v>
      </c>
    </row>
    <row r="87" spans="1:14" ht="12.75" outlineLevel="1">
      <c r="A87" s="1">
        <v>201901</v>
      </c>
      <c r="B87" s="9">
        <v>66.78</v>
      </c>
      <c r="C87" s="9">
        <v>3507.84</v>
      </c>
      <c r="E87" s="3">
        <f t="shared" si="10"/>
        <v>13.596885294998499</v>
      </c>
      <c r="G87" s="12">
        <f t="shared" si="8"/>
        <v>201901</v>
      </c>
      <c r="H87" s="13">
        <f t="shared" si="9"/>
        <v>66.78</v>
      </c>
      <c r="I87"/>
      <c r="J87" s="12">
        <f t="shared" si="11"/>
        <v>136.47798742138366</v>
      </c>
      <c r="K87" s="12">
        <f t="shared" si="12"/>
        <v>115.54357592093443</v>
      </c>
      <c r="L87" s="16">
        <f aca="true" t="shared" si="16" ref="L87:L96">100*(AVERAGE($C76:$C87)/$C87)/(AVERAGE($B76:$B87)/$B87)</f>
        <v>91.03944566969365</v>
      </c>
      <c r="M87" s="7">
        <f aca="true" t="shared" si="17" ref="M87:M93">IF(AND(AVERAGE($B79:$B87)/$B87&lt;1,(AVERAGE($C79:$C87)/$C87/(AVERAGE($B79:$B87)/$B87))&gt;1),"*","")</f>
      </c>
      <c r="N87" s="8">
        <f t="shared" si="15"/>
        <v>-33.376583860092246</v>
      </c>
    </row>
    <row r="88" spans="1:14" ht="12.75" outlineLevel="1">
      <c r="A88" s="1">
        <v>201902</v>
      </c>
      <c r="B88" s="9">
        <v>68.55</v>
      </c>
      <c r="C88" s="9">
        <v>3604.48</v>
      </c>
      <c r="E88" s="3">
        <f t="shared" si="10"/>
        <v>2.5820568927789878</v>
      </c>
      <c r="G88" s="12">
        <f t="shared" si="8"/>
        <v>201902</v>
      </c>
      <c r="H88" s="13">
        <f t="shared" si="9"/>
        <v>68.55</v>
      </c>
      <c r="I88"/>
      <c r="J88" s="12">
        <f t="shared" si="11"/>
        <v>127.6148796498906</v>
      </c>
      <c r="K88" s="12">
        <f t="shared" si="12"/>
        <v>110.25893508388039</v>
      </c>
      <c r="L88" s="16">
        <f t="shared" si="16"/>
        <v>92.02735446115486</v>
      </c>
      <c r="M88" s="7">
        <f t="shared" si="17"/>
      </c>
      <c r="N88" s="8">
        <f t="shared" si="15"/>
        <v>-26.688781508349233</v>
      </c>
    </row>
    <row r="89" spans="1:14" ht="12.75" outlineLevel="1">
      <c r="A89" s="1">
        <v>201903</v>
      </c>
      <c r="E89" s="3" t="e">
        <f t="shared" si="10"/>
        <v>#DIV/0!</v>
      </c>
      <c r="G89" s="12">
        <f t="shared" si="8"/>
        <v>201903</v>
      </c>
      <c r="H89" s="13">
        <f t="shared" si="9"/>
        <v>0</v>
      </c>
      <c r="I89"/>
      <c r="J89" s="12" t="e">
        <f t="shared" si="11"/>
        <v>#DIV/0!</v>
      </c>
      <c r="K89" s="12" t="e">
        <f t="shared" si="12"/>
        <v>#DIV/0!</v>
      </c>
      <c r="L89" s="16" t="e">
        <f t="shared" si="16"/>
        <v>#DIV/0!</v>
      </c>
      <c r="M89" s="7" t="e">
        <f t="shared" si="17"/>
        <v>#DIV/0!</v>
      </c>
      <c r="N89" s="8" t="e">
        <f t="shared" si="15"/>
        <v>#DIV/0!</v>
      </c>
    </row>
    <row r="90" spans="1:14" ht="12.75" outlineLevel="1">
      <c r="A90" s="1">
        <v>201904</v>
      </c>
      <c r="E90" s="3" t="e">
        <f t="shared" si="10"/>
        <v>#DIV/0!</v>
      </c>
      <c r="G90" s="12">
        <f t="shared" si="8"/>
        <v>201904</v>
      </c>
      <c r="H90" s="13">
        <f t="shared" si="9"/>
        <v>0</v>
      </c>
      <c r="I90"/>
      <c r="J90" s="12" t="e">
        <f t="shared" si="11"/>
        <v>#DIV/0!</v>
      </c>
      <c r="K90" s="12" t="e">
        <f t="shared" si="12"/>
        <v>#DIV/0!</v>
      </c>
      <c r="L90" s="16" t="e">
        <f t="shared" si="16"/>
        <v>#DIV/0!</v>
      </c>
      <c r="M90" s="7" t="e">
        <f t="shared" si="17"/>
        <v>#DIV/0!</v>
      </c>
      <c r="N90" s="8" t="e">
        <f t="shared" si="15"/>
        <v>#DIV/0!</v>
      </c>
    </row>
    <row r="91" spans="1:14" ht="12.75" outlineLevel="1">
      <c r="A91" s="1">
        <v>201905</v>
      </c>
      <c r="E91" s="3" t="e">
        <f t="shared" si="10"/>
        <v>#DIV/0!</v>
      </c>
      <c r="G91" s="12">
        <f t="shared" si="8"/>
        <v>201905</v>
      </c>
      <c r="H91" s="13">
        <f t="shared" si="9"/>
        <v>0</v>
      </c>
      <c r="I91"/>
      <c r="J91" s="12" t="e">
        <f t="shared" si="11"/>
        <v>#DIV/0!</v>
      </c>
      <c r="K91" s="12" t="e">
        <f t="shared" si="12"/>
        <v>#DIV/0!</v>
      </c>
      <c r="L91" s="16" t="e">
        <f t="shared" si="16"/>
        <v>#DIV/0!</v>
      </c>
      <c r="M91" s="7" t="e">
        <f t="shared" si="17"/>
        <v>#DIV/0!</v>
      </c>
      <c r="N91" s="8" t="e">
        <f t="shared" si="15"/>
        <v>#DIV/0!</v>
      </c>
    </row>
    <row r="92" spans="1:14" ht="12.75" outlineLevel="1">
      <c r="A92" s="1">
        <v>201906</v>
      </c>
      <c r="E92" s="3" t="e">
        <f t="shared" si="10"/>
        <v>#DIV/0!</v>
      </c>
      <c r="G92" s="12">
        <f t="shared" si="8"/>
        <v>201906</v>
      </c>
      <c r="H92" s="13">
        <f t="shared" si="9"/>
        <v>0</v>
      </c>
      <c r="I92"/>
      <c r="J92" s="12" t="e">
        <f t="shared" si="11"/>
        <v>#DIV/0!</v>
      </c>
      <c r="K92" s="12" t="e">
        <f t="shared" si="12"/>
        <v>#DIV/0!</v>
      </c>
      <c r="L92" s="16" t="e">
        <f t="shared" si="16"/>
        <v>#DIV/0!</v>
      </c>
      <c r="M92" s="7" t="e">
        <f t="shared" si="17"/>
        <v>#DIV/0!</v>
      </c>
      <c r="N92" s="8" t="e">
        <f t="shared" si="15"/>
        <v>#DIV/0!</v>
      </c>
    </row>
    <row r="93" spans="1:14" ht="12.75" outlineLevel="1">
      <c r="A93" s="1">
        <v>201907</v>
      </c>
      <c r="E93" s="3" t="e">
        <f t="shared" si="10"/>
        <v>#DIV/0!</v>
      </c>
      <c r="G93" s="12">
        <f t="shared" si="8"/>
        <v>201907</v>
      </c>
      <c r="H93" s="13">
        <f t="shared" si="9"/>
        <v>0</v>
      </c>
      <c r="I93"/>
      <c r="J93" s="12" t="e">
        <f t="shared" si="11"/>
        <v>#DIV/0!</v>
      </c>
      <c r="K93" s="12" t="e">
        <f t="shared" si="12"/>
        <v>#DIV/0!</v>
      </c>
      <c r="L93" s="16" t="e">
        <f t="shared" si="16"/>
        <v>#DIV/0!</v>
      </c>
      <c r="M93" s="7" t="e">
        <f t="shared" si="17"/>
        <v>#DIV/0!</v>
      </c>
      <c r="N93" s="8" t="e">
        <f t="shared" si="15"/>
        <v>#DIV/0!</v>
      </c>
    </row>
    <row r="94" spans="1:14" ht="12.75" outlineLevel="1">
      <c r="A94" s="1">
        <v>201908</v>
      </c>
      <c r="E94" s="3" t="e">
        <f t="shared" si="10"/>
        <v>#DIV/0!</v>
      </c>
      <c r="G94" s="12">
        <f t="shared" si="8"/>
        <v>201908</v>
      </c>
      <c r="H94" s="13">
        <f t="shared" si="9"/>
        <v>0</v>
      </c>
      <c r="I94"/>
      <c r="J94" s="12" t="e">
        <f t="shared" si="11"/>
        <v>#DIV/0!</v>
      </c>
      <c r="K94" s="12" t="e">
        <f t="shared" si="12"/>
        <v>#DIV/0!</v>
      </c>
      <c r="L94" s="16" t="e">
        <f t="shared" si="16"/>
        <v>#DIV/0!</v>
      </c>
      <c r="M94" s="7" t="e">
        <f>IF(AND(AVERAGE($B86:$B94)/$B94&lt;1,(AVERAGE($C87:$C94)/$C94/(AVERAGE($B86:$B94)/$B94))&gt;1),"*","")</f>
        <v>#DIV/0!</v>
      </c>
      <c r="N94" s="8" t="e">
        <f t="shared" si="15"/>
        <v>#DIV/0!</v>
      </c>
    </row>
    <row r="95" spans="1:14" ht="12.75" outlineLevel="1">
      <c r="A95" s="1">
        <v>201909</v>
      </c>
      <c r="E95" s="3" t="e">
        <f t="shared" si="10"/>
        <v>#DIV/0!</v>
      </c>
      <c r="G95" s="12">
        <f t="shared" si="8"/>
        <v>201909</v>
      </c>
      <c r="H95" s="13">
        <f t="shared" si="9"/>
        <v>0</v>
      </c>
      <c r="I95"/>
      <c r="J95" s="12" t="e">
        <f t="shared" si="11"/>
        <v>#DIV/0!</v>
      </c>
      <c r="K95" s="12" t="e">
        <f t="shared" si="12"/>
        <v>#DIV/0!</v>
      </c>
      <c r="L95" s="16" t="e">
        <f t="shared" si="16"/>
        <v>#DIV/0!</v>
      </c>
      <c r="M95" s="7" t="e">
        <f>IF(AND(AVERAGE($B87:$B95)/$B95&lt;1,(AVERAGE($C87:$C95)/$C95/(AVERAGE($B87:$B95)/$B95))&gt;1),"*","")</f>
        <v>#DIV/0!</v>
      </c>
      <c r="N95" s="8" t="e">
        <f t="shared" si="15"/>
        <v>#DIV/0!</v>
      </c>
    </row>
    <row r="96" spans="1:14" ht="12.75" outlineLevel="1">
      <c r="A96" s="1">
        <v>201910</v>
      </c>
      <c r="E96" s="3" t="e">
        <f t="shared" si="10"/>
        <v>#DIV/0!</v>
      </c>
      <c r="G96" s="12">
        <f t="shared" si="8"/>
        <v>201910</v>
      </c>
      <c r="H96" s="13">
        <f t="shared" si="9"/>
        <v>0</v>
      </c>
      <c r="I96"/>
      <c r="J96" s="12" t="e">
        <f t="shared" si="11"/>
        <v>#DIV/0!</v>
      </c>
      <c r="K96" s="12" t="e">
        <f t="shared" si="12"/>
        <v>#DIV/0!</v>
      </c>
      <c r="L96" s="16" t="e">
        <f t="shared" si="16"/>
        <v>#DIV/0!</v>
      </c>
      <c r="M96" s="7" t="e">
        <f>IF(AND(AVERAGE($B88:$B96)/$B96&lt;1,(AVERAGE($C88:$C96)/$C96/(AVERAGE($B88:$B96)/$B96))&gt;1),"*","")</f>
        <v>#DIV/0!</v>
      </c>
      <c r="N96" s="8" t="e">
        <f t="shared" si="15"/>
        <v>#DIV/0!</v>
      </c>
    </row>
    <row r="97" spans="1:14" ht="12.75" outlineLevel="1">
      <c r="A97" s="1">
        <v>201911</v>
      </c>
      <c r="E97" s="3" t="e">
        <f t="shared" si="10"/>
        <v>#DIV/0!</v>
      </c>
      <c r="G97" s="12">
        <f t="shared" si="8"/>
        <v>201911</v>
      </c>
      <c r="H97" s="13">
        <f t="shared" si="9"/>
        <v>0</v>
      </c>
      <c r="I97"/>
      <c r="J97" s="12" t="e">
        <f t="shared" si="11"/>
        <v>#DIV/0!</v>
      </c>
      <c r="K97" s="12" t="e">
        <f t="shared" si="12"/>
        <v>#DIV/0!</v>
      </c>
      <c r="L97" s="16" t="e">
        <f>100*(AVERAGE($C87:$C97)/$C97)/(AVERAGE($B86:$B97)/$B97)</f>
        <v>#DIV/0!</v>
      </c>
      <c r="M97" s="7" t="e">
        <f>IF(AND(AVERAGE($B89:$B97)/$B97&lt;1,(AVERAGE($C89:$C97)/$C97/(AVERAGE($B89:$B97)/$B97))&gt;1),"*","")</f>
        <v>#DIV/0!</v>
      </c>
      <c r="N97" s="8" t="e">
        <f t="shared" si="15"/>
        <v>#DIV/0!</v>
      </c>
    </row>
    <row r="98" spans="1:14" ht="12.75" outlineLevel="1">
      <c r="A98" s="1">
        <v>201912</v>
      </c>
      <c r="E98" s="3" t="e">
        <f t="shared" si="10"/>
        <v>#DIV/0!</v>
      </c>
      <c r="G98" s="12">
        <f t="shared" si="8"/>
        <v>201912</v>
      </c>
      <c r="H98" s="13">
        <f t="shared" si="9"/>
        <v>0</v>
      </c>
      <c r="I98"/>
      <c r="J98" s="12" t="e">
        <f t="shared" si="11"/>
        <v>#DIV/0!</v>
      </c>
      <c r="K98" s="12" t="e">
        <f t="shared" si="12"/>
        <v>#DIV/0!</v>
      </c>
      <c r="L98" s="16" t="e">
        <f>100*(AVERAGE($C87:$C98)/$C98)/(AVERAGE($B87:$B98)/$B98)</f>
        <v>#DIV/0!</v>
      </c>
      <c r="M98" s="7" t="e">
        <f>IF(AND(AVERAGE($B90:$B98)/$B98&lt;1,(AVERAGE($C90:$C98)/$C98/(AVERAGE($B90:$B98)/$B98))&gt;1),"*","")</f>
        <v>#DIV/0!</v>
      </c>
      <c r="N98" s="8" t="e">
        <f t="shared" si="15"/>
        <v>#DIV/0!</v>
      </c>
    </row>
  </sheetData>
  <sheetProtection/>
  <printOptions/>
  <pageMargins left="0.79" right="0.79" top="1.05" bottom="1.05" header="0.79" footer="0.79"/>
  <pageSetup horizontalDpi="300" verticalDpi="300" orientation="portrait" paperSize="9"/>
  <headerFooter scaleWithDoc="0" alignWithMargins="0">
    <oddHeader>&amp;C&amp;"Times New Roman,Standaard"&amp;12&amp;A</oddHeader>
    <oddFooter>&amp;C&amp;"Times New Roman,Standaard"&amp;12Pagina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W98"/>
  <sheetViews>
    <sheetView zoomScale="80" zoomScaleNormal="80" workbookViewId="0" topLeftCell="A55">
      <selection activeCell="C89" sqref="C89"/>
    </sheetView>
  </sheetViews>
  <sheetFormatPr defaultColWidth="12.28125" defaultRowHeight="12.75" customHeight="1" outlineLevelRow="1"/>
  <cols>
    <col min="1" max="1" width="8.7109375" style="1" bestFit="1" customWidth="1"/>
    <col min="2" max="2" width="8.140625" style="2" bestFit="1" customWidth="1"/>
    <col min="3" max="3" width="8.28125" style="2" bestFit="1" customWidth="1"/>
    <col min="4" max="4" width="11.57421875" style="0" bestFit="1" customWidth="1"/>
    <col min="5" max="5" width="11.57421875" style="3" bestFit="1" customWidth="1"/>
    <col min="6" max="6" width="11.57421875" style="0" bestFit="1" customWidth="1"/>
    <col min="7" max="7" width="11.57421875" style="23" bestFit="1" customWidth="1"/>
    <col min="8" max="8" width="11.57421875" style="13" bestFit="1" customWidth="1"/>
    <col min="9" max="9" width="11.57421875" style="6" bestFit="1" customWidth="1"/>
    <col min="10" max="12" width="11.57421875" style="12" bestFit="1" customWidth="1"/>
    <col min="13" max="13" width="11.57421875" style="7" bestFit="1" customWidth="1"/>
    <col min="14" max="14" width="11.57421875" style="8" bestFit="1" customWidth="1"/>
    <col min="15" max="16384" width="11.57421875" style="0" bestFit="1" customWidth="1"/>
  </cols>
  <sheetData>
    <row r="1" spans="2:23" ht="12.75" outlineLevel="1">
      <c r="B1" s="2" t="s">
        <v>821</v>
      </c>
      <c r="C1" s="2" t="s">
        <v>0</v>
      </c>
      <c r="G1" s="23" t="str">
        <f>B1</f>
        <v>ONTEX</v>
      </c>
      <c r="Q1">
        <v>2017</v>
      </c>
      <c r="R1">
        <v>2016</v>
      </c>
      <c r="S1">
        <v>2015</v>
      </c>
      <c r="T1">
        <v>2014</v>
      </c>
      <c r="U1">
        <v>2013</v>
      </c>
      <c r="V1">
        <v>2012</v>
      </c>
      <c r="W1">
        <v>2011</v>
      </c>
    </row>
    <row r="2" spans="1:23" ht="12.75" outlineLevel="1">
      <c r="A2" s="1" t="s">
        <v>1</v>
      </c>
      <c r="B2" s="2" t="s">
        <v>5</v>
      </c>
      <c r="C2" s="2" t="s">
        <v>5</v>
      </c>
      <c r="E2" s="3" t="s">
        <v>6</v>
      </c>
      <c r="G2" s="23" t="s">
        <v>1</v>
      </c>
      <c r="H2" s="13" t="s">
        <v>7</v>
      </c>
      <c r="J2" s="12" t="s">
        <v>8</v>
      </c>
      <c r="K2" s="12" t="s">
        <v>9</v>
      </c>
      <c r="L2" s="12" t="s">
        <v>10</v>
      </c>
      <c r="N2" s="8" t="s">
        <v>11</v>
      </c>
      <c r="P2" s="18" t="s">
        <v>73</v>
      </c>
      <c r="Q2" s="18">
        <v>82.35</v>
      </c>
      <c r="R2" s="21">
        <v>74.86</v>
      </c>
      <c r="S2" s="21">
        <v>72.14</v>
      </c>
      <c r="T2" s="21">
        <v>68.06</v>
      </c>
      <c r="U2" s="21">
        <v>224.48</v>
      </c>
      <c r="V2" s="21">
        <v>50</v>
      </c>
      <c r="W2">
        <v>50</v>
      </c>
    </row>
    <row r="3" spans="1:23" ht="12.75" outlineLevel="1">
      <c r="A3" s="1">
        <v>201201</v>
      </c>
      <c r="B3" s="9"/>
      <c r="C3" s="2">
        <v>2206.8</v>
      </c>
      <c r="L3" s="16"/>
      <c r="P3" s="18" t="s">
        <v>78</v>
      </c>
      <c r="Q3" s="18" t="s">
        <v>417</v>
      </c>
      <c r="R3" s="21" t="s">
        <v>822</v>
      </c>
      <c r="S3" s="21" t="s">
        <v>823</v>
      </c>
      <c r="T3" s="21" t="s">
        <v>236</v>
      </c>
      <c r="U3" s="21" t="s">
        <v>755</v>
      </c>
      <c r="V3" s="21" t="s">
        <v>824</v>
      </c>
      <c r="W3" s="22" t="s">
        <v>824</v>
      </c>
    </row>
    <row r="4" spans="1:23" ht="12.75" outlineLevel="1">
      <c r="A4" s="1">
        <v>201202</v>
      </c>
      <c r="B4" s="9"/>
      <c r="C4" s="2">
        <v>2275.86</v>
      </c>
      <c r="L4" s="16"/>
      <c r="P4" s="18" t="s">
        <v>86</v>
      </c>
      <c r="Q4" s="18" t="s">
        <v>638</v>
      </c>
      <c r="R4" s="21" t="s">
        <v>825</v>
      </c>
      <c r="S4" s="21" t="s">
        <v>826</v>
      </c>
      <c r="T4" s="21" t="s">
        <v>827</v>
      </c>
      <c r="U4" s="21" t="s">
        <v>336</v>
      </c>
      <c r="V4" s="21" t="s">
        <v>206</v>
      </c>
      <c r="W4" s="22" t="s">
        <v>206</v>
      </c>
    </row>
    <row r="5" spans="1:23" ht="12.75" outlineLevel="1">
      <c r="A5" s="1">
        <v>201203</v>
      </c>
      <c r="B5" s="9"/>
      <c r="C5" s="2">
        <v>2324.05</v>
      </c>
      <c r="L5" s="16"/>
      <c r="P5" s="18" t="s">
        <v>93</v>
      </c>
      <c r="Q5" s="18" t="s">
        <v>478</v>
      </c>
      <c r="R5" s="21" t="s">
        <v>828</v>
      </c>
      <c r="S5" s="21" t="s">
        <v>242</v>
      </c>
      <c r="T5" s="21" t="s">
        <v>243</v>
      </c>
      <c r="U5" s="21" t="s">
        <v>206</v>
      </c>
      <c r="V5" s="21" t="s">
        <v>206</v>
      </c>
      <c r="W5" s="22" t="s">
        <v>206</v>
      </c>
    </row>
    <row r="6" spans="1:23" ht="12.75" outlineLevel="1">
      <c r="A6" s="1">
        <v>201204</v>
      </c>
      <c r="B6" s="9"/>
      <c r="C6" s="2">
        <v>2208.44</v>
      </c>
      <c r="L6" s="16"/>
      <c r="P6" s="18" t="s">
        <v>101</v>
      </c>
      <c r="Q6" s="18" t="s">
        <v>829</v>
      </c>
      <c r="R6" s="21" t="s">
        <v>345</v>
      </c>
      <c r="S6" s="21" t="s">
        <v>566</v>
      </c>
      <c r="T6" s="21" t="s">
        <v>474</v>
      </c>
      <c r="U6" s="21" t="s">
        <v>638</v>
      </c>
      <c r="V6" s="21" t="s">
        <v>830</v>
      </c>
      <c r="W6" s="22" t="s">
        <v>830</v>
      </c>
    </row>
    <row r="7" spans="1:23" ht="12.75" outlineLevel="1">
      <c r="A7" s="1">
        <v>201205</v>
      </c>
      <c r="B7" s="9"/>
      <c r="C7" s="2">
        <v>2093.56</v>
      </c>
      <c r="L7" s="16"/>
      <c r="P7" s="18" t="s">
        <v>109</v>
      </c>
      <c r="Q7" s="18" t="s">
        <v>831</v>
      </c>
      <c r="R7" s="21" t="s">
        <v>832</v>
      </c>
      <c r="S7" s="21" t="s">
        <v>314</v>
      </c>
      <c r="T7" s="21" t="s">
        <v>833</v>
      </c>
      <c r="U7" s="21" t="s">
        <v>334</v>
      </c>
      <c r="V7" s="21" t="s">
        <v>834</v>
      </c>
      <c r="W7" t="s">
        <v>834</v>
      </c>
    </row>
    <row r="8" spans="1:23" ht="12.75" outlineLevel="1">
      <c r="A8" s="1">
        <v>201206</v>
      </c>
      <c r="B8" s="9"/>
      <c r="C8" s="2">
        <v>2227.63</v>
      </c>
      <c r="L8" s="16"/>
      <c r="P8" s="18" t="s">
        <v>117</v>
      </c>
      <c r="Q8" s="18" t="s">
        <v>835</v>
      </c>
      <c r="R8" s="21" t="s">
        <v>836</v>
      </c>
      <c r="S8" s="21" t="s">
        <v>837</v>
      </c>
      <c r="T8" s="21" t="s">
        <v>838</v>
      </c>
      <c r="U8" s="21" t="s">
        <v>206</v>
      </c>
      <c r="V8" s="21" t="s">
        <v>206</v>
      </c>
      <c r="W8" s="22" t="s">
        <v>206</v>
      </c>
    </row>
    <row r="9" spans="1:23" ht="12.75" outlineLevel="1">
      <c r="A9" s="1">
        <v>201207</v>
      </c>
      <c r="B9" s="9"/>
      <c r="C9" s="2">
        <v>2274.84</v>
      </c>
      <c r="L9" s="16"/>
      <c r="P9" s="18" t="s">
        <v>125</v>
      </c>
      <c r="Q9" s="18" t="s">
        <v>839</v>
      </c>
      <c r="R9" s="21" t="s">
        <v>840</v>
      </c>
      <c r="S9" s="21" t="s">
        <v>841</v>
      </c>
      <c r="T9" s="21" t="s">
        <v>842</v>
      </c>
      <c r="U9" s="21" t="s">
        <v>206</v>
      </c>
      <c r="V9" s="21" t="s">
        <v>206</v>
      </c>
      <c r="W9" s="22" t="s">
        <v>206</v>
      </c>
    </row>
    <row r="10" spans="1:23" ht="12.75" outlineLevel="1">
      <c r="A10" s="1">
        <v>201208</v>
      </c>
      <c r="B10" s="9"/>
      <c r="C10" s="2">
        <v>2345.69</v>
      </c>
      <c r="L10" s="16"/>
      <c r="P10" s="18" t="s">
        <v>133</v>
      </c>
      <c r="Q10" s="18" t="s">
        <v>140</v>
      </c>
      <c r="R10" s="21" t="s">
        <v>564</v>
      </c>
      <c r="S10" s="21" t="s">
        <v>843</v>
      </c>
      <c r="T10" s="21" t="s">
        <v>844</v>
      </c>
      <c r="U10" s="21" t="s">
        <v>206</v>
      </c>
      <c r="V10" s="21" t="s">
        <v>206</v>
      </c>
      <c r="W10" s="22" t="s">
        <v>206</v>
      </c>
    </row>
    <row r="11" spans="1:23" ht="12.75" outlineLevel="1">
      <c r="A11" s="1">
        <v>201209</v>
      </c>
      <c r="B11" s="9"/>
      <c r="C11" s="2">
        <v>2373.3300000000004</v>
      </c>
      <c r="L11" s="16"/>
      <c r="P11" s="18" t="s">
        <v>141</v>
      </c>
      <c r="Q11" s="18" t="s">
        <v>845</v>
      </c>
      <c r="R11" s="21" t="s">
        <v>846</v>
      </c>
      <c r="S11" s="21" t="s">
        <v>847</v>
      </c>
      <c r="T11" s="21" t="s">
        <v>848</v>
      </c>
      <c r="U11" s="21" t="s">
        <v>206</v>
      </c>
      <c r="V11" s="21" t="s">
        <v>206</v>
      </c>
      <c r="W11" s="22" t="s">
        <v>206</v>
      </c>
    </row>
    <row r="12" spans="1:12" ht="12.75" outlineLevel="1">
      <c r="A12" s="1">
        <v>201210</v>
      </c>
      <c r="B12" s="9"/>
      <c r="C12" s="2">
        <v>2369.21</v>
      </c>
      <c r="L12" s="16"/>
    </row>
    <row r="13" spans="1:12" ht="12.75" outlineLevel="1">
      <c r="A13" s="1">
        <v>201211</v>
      </c>
      <c r="B13" s="9"/>
      <c r="C13" s="2">
        <v>2436.9500000000003</v>
      </c>
      <c r="L13" s="16"/>
    </row>
    <row r="14" spans="1:12" ht="12.75" outlineLevel="1">
      <c r="A14" s="1">
        <v>201212</v>
      </c>
      <c r="B14" s="9"/>
      <c r="C14" s="2">
        <v>2475.8100000000004</v>
      </c>
      <c r="L14" s="16"/>
    </row>
    <row r="15" spans="1:12" ht="12.75" outlineLevel="1">
      <c r="A15" s="1">
        <v>201301</v>
      </c>
      <c r="B15" s="9"/>
      <c r="C15" s="2">
        <v>2520.3500000000004</v>
      </c>
      <c r="L15" s="16"/>
    </row>
    <row r="16" spans="1:12" ht="12.75" outlineLevel="1">
      <c r="A16" s="1">
        <v>201302</v>
      </c>
      <c r="B16" s="9"/>
      <c r="C16" s="2">
        <v>2569.17</v>
      </c>
      <c r="L16" s="16"/>
    </row>
    <row r="17" spans="1:12" ht="12.75" outlineLevel="1">
      <c r="A17" s="1">
        <v>201303</v>
      </c>
      <c r="B17" s="9"/>
      <c r="C17" s="2">
        <v>2592.19</v>
      </c>
      <c r="L17" s="16"/>
    </row>
    <row r="18" spans="1:12" ht="12.75" outlineLevel="1">
      <c r="A18" s="1">
        <v>201304</v>
      </c>
      <c r="B18" s="9"/>
      <c r="C18" s="2">
        <v>2643.42</v>
      </c>
      <c r="L18" s="16"/>
    </row>
    <row r="19" spans="1:12" ht="12.75" outlineLevel="1">
      <c r="A19" s="1">
        <v>201305</v>
      </c>
      <c r="B19" s="9"/>
      <c r="C19" s="2">
        <v>2649.36</v>
      </c>
      <c r="L19" s="16"/>
    </row>
    <row r="20" spans="1:12" ht="12.75" outlineLevel="1">
      <c r="A20" s="1">
        <v>201306</v>
      </c>
      <c r="B20" s="9"/>
      <c r="C20" s="2">
        <v>2526.11</v>
      </c>
      <c r="L20" s="16"/>
    </row>
    <row r="21" spans="1:12" ht="12.75" outlineLevel="1">
      <c r="A21" s="1">
        <v>201307</v>
      </c>
      <c r="B21" s="9"/>
      <c r="C21" s="2">
        <v>2662.68</v>
      </c>
      <c r="L21" s="16"/>
    </row>
    <row r="22" spans="1:12" ht="12.75" outlineLevel="1">
      <c r="A22" s="1">
        <v>201308</v>
      </c>
      <c r="B22" s="9"/>
      <c r="C22" s="2">
        <v>2673.42</v>
      </c>
      <c r="L22" s="16"/>
    </row>
    <row r="23" spans="1:12" ht="12.75" outlineLevel="1">
      <c r="A23" s="1">
        <v>201309</v>
      </c>
      <c r="B23" s="9"/>
      <c r="C23" s="2">
        <v>2802.27</v>
      </c>
      <c r="L23" s="16"/>
    </row>
    <row r="24" spans="1:12" ht="12.75" outlineLevel="1">
      <c r="A24" s="1">
        <v>201310</v>
      </c>
      <c r="C24" s="2">
        <v>2904.3500000000004</v>
      </c>
      <c r="L24" s="16"/>
    </row>
    <row r="25" spans="1:12" ht="12.75" outlineLevel="1">
      <c r="A25" s="1">
        <v>201311</v>
      </c>
      <c r="C25" s="2">
        <v>2870.8900000000003</v>
      </c>
      <c r="L25" s="16"/>
    </row>
    <row r="26" spans="1:12" ht="12.75" outlineLevel="1">
      <c r="A26" s="1">
        <v>201312</v>
      </c>
      <c r="C26" s="2">
        <v>2923.82</v>
      </c>
      <c r="L26" s="16"/>
    </row>
    <row r="27" spans="1:12" ht="12.75" outlineLevel="1">
      <c r="A27" s="1">
        <v>201401</v>
      </c>
      <c r="C27" s="2">
        <v>2891.25</v>
      </c>
      <c r="L27" s="16"/>
    </row>
    <row r="28" spans="1:12" ht="12.75" outlineLevel="1">
      <c r="A28" s="1">
        <v>201402</v>
      </c>
      <c r="C28" s="2">
        <v>3096.9100000000003</v>
      </c>
      <c r="L28" s="16"/>
    </row>
    <row r="29" spans="1:12" ht="12.75" outlineLevel="1">
      <c r="A29" s="1">
        <v>201403</v>
      </c>
      <c r="C29" s="2">
        <v>3129.94</v>
      </c>
      <c r="L29" s="16"/>
    </row>
    <row r="30" spans="1:12" ht="12.75" outlineLevel="1">
      <c r="A30" s="1">
        <v>201404</v>
      </c>
      <c r="C30" s="2">
        <v>3089.8</v>
      </c>
      <c r="L30" s="16"/>
    </row>
    <row r="31" spans="1:12" ht="12.75" outlineLevel="1">
      <c r="A31" s="1">
        <v>201405</v>
      </c>
      <c r="C31" s="2">
        <v>3159.1</v>
      </c>
      <c r="L31" s="16"/>
    </row>
    <row r="32" spans="1:12" ht="12.75" outlineLevel="1">
      <c r="A32" s="1">
        <v>201406</v>
      </c>
      <c r="C32" s="2">
        <v>3127.21</v>
      </c>
      <c r="L32" s="16"/>
    </row>
    <row r="33" spans="1:12" ht="12.75" outlineLevel="1">
      <c r="A33" s="1">
        <v>201407</v>
      </c>
      <c r="B33" s="2">
        <v>17.779999999999998</v>
      </c>
      <c r="C33" s="2">
        <v>3098.74</v>
      </c>
      <c r="E33" s="3">
        <f aca="true" t="shared" si="0" ref="E33:E96">100*($B33-$B32)/$B33</f>
        <v>100</v>
      </c>
      <c r="G33" s="12">
        <f aca="true" t="shared" si="1" ref="G33:G96">A33</f>
        <v>201407</v>
      </c>
      <c r="H33" s="13">
        <f aca="true" t="shared" si="2" ref="H33:H96">$B33</f>
        <v>17.779999999999998</v>
      </c>
      <c r="L33" s="16"/>
    </row>
    <row r="34" spans="1:14" ht="12.75" outlineLevel="1">
      <c r="A34" s="1">
        <v>201408</v>
      </c>
      <c r="B34" s="2">
        <v>18.02</v>
      </c>
      <c r="C34" s="2">
        <v>3192.72</v>
      </c>
      <c r="E34" s="3">
        <f t="shared" si="0"/>
        <v>1.3318534961154385</v>
      </c>
      <c r="G34" s="12">
        <f t="shared" si="1"/>
        <v>201408</v>
      </c>
      <c r="H34" s="13">
        <f t="shared" si="2"/>
        <v>18.02</v>
      </c>
      <c r="J34" s="12">
        <f aca="true" t="shared" si="3" ref="J34:J97">100-100*($B34-$B22)/$B34</f>
        <v>0</v>
      </c>
      <c r="K34" s="12">
        <f aca="true" t="shared" si="4" ref="K34:K97">100*AVERAGE($B23:$B34)/$B34</f>
        <v>99.33407325194227</v>
      </c>
      <c r="L34" s="16">
        <f aca="true" t="shared" si="5" ref="L34:L97">100*(AVERAGE($C23:$C34)/$C34)/(AVERAGE($B23:$B34)/$B34)</f>
        <v>95.3478142056232</v>
      </c>
      <c r="M34" s="7">
        <f aca="true" t="shared" si="6" ref="M34:M97">IF(AND(AVERAGE($B26:$B34)/$B34&lt;1,(AVERAGE($C26:$C34)/$C34/(AVERAGE($B26:$B34)/$B34))&gt;1),"*","")</f>
      </c>
      <c r="N34" s="8">
        <f aca="true" t="shared" si="7" ref="N34:N97">100*AVERAGE($E23:$E34)/STDEVA($E23:$E34)</f>
        <v>72.61962780914715</v>
      </c>
    </row>
    <row r="35" spans="1:14" ht="12.75" outlineLevel="1">
      <c r="A35" s="1">
        <v>201409</v>
      </c>
      <c r="B35" s="2">
        <v>19.56</v>
      </c>
      <c r="C35" s="2">
        <v>3221.4</v>
      </c>
      <c r="E35" s="3">
        <f t="shared" si="0"/>
        <v>7.873210633946827</v>
      </c>
      <c r="G35" s="12">
        <f t="shared" si="1"/>
        <v>201409</v>
      </c>
      <c r="H35" s="13">
        <f t="shared" si="2"/>
        <v>19.56</v>
      </c>
      <c r="J35" s="12">
        <f t="shared" si="3"/>
        <v>0</v>
      </c>
      <c r="K35" s="12">
        <f t="shared" si="4"/>
        <v>94.3421949556919</v>
      </c>
      <c r="L35" s="16">
        <f t="shared" si="5"/>
        <v>100.6483643995125</v>
      </c>
      <c r="M35" s="7" t="str">
        <f t="shared" si="6"/>
        <v>*</v>
      </c>
      <c r="N35" s="8">
        <f t="shared" si="7"/>
        <v>65.97523057460859</v>
      </c>
    </row>
    <row r="36" spans="1:14" ht="12.75" outlineLevel="1">
      <c r="A36" s="1">
        <v>201410</v>
      </c>
      <c r="B36" s="2">
        <v>19.66</v>
      </c>
      <c r="C36" s="2">
        <v>3157.15</v>
      </c>
      <c r="E36" s="3">
        <f t="shared" si="0"/>
        <v>0.5086469989827133</v>
      </c>
      <c r="G36" s="12">
        <f t="shared" si="1"/>
        <v>201410</v>
      </c>
      <c r="H36" s="13">
        <f t="shared" si="2"/>
        <v>19.66</v>
      </c>
      <c r="J36" s="12">
        <f t="shared" si="3"/>
        <v>0</v>
      </c>
      <c r="K36" s="12">
        <f t="shared" si="4"/>
        <v>95.3967446592065</v>
      </c>
      <c r="L36" s="16">
        <f t="shared" si="5"/>
        <v>102.26084384912625</v>
      </c>
      <c r="M36" s="7" t="str">
        <f t="shared" si="6"/>
        <v>*</v>
      </c>
      <c r="N36" s="8">
        <f t="shared" si="7"/>
        <v>56.56149358819862</v>
      </c>
    </row>
    <row r="37" spans="1:14" ht="12.75" outlineLevel="1">
      <c r="A37" s="1">
        <v>201411</v>
      </c>
      <c r="B37" s="2">
        <v>20.94</v>
      </c>
      <c r="C37" s="2">
        <v>3287.9100000000003</v>
      </c>
      <c r="E37" s="3">
        <f t="shared" si="0"/>
        <v>6.112702960840502</v>
      </c>
      <c r="G37" s="12">
        <f t="shared" si="1"/>
        <v>201411</v>
      </c>
      <c r="H37" s="13">
        <f t="shared" si="2"/>
        <v>20.94</v>
      </c>
      <c r="J37" s="12">
        <f t="shared" si="3"/>
        <v>0</v>
      </c>
      <c r="K37" s="12">
        <f t="shared" si="4"/>
        <v>91.6523400191022</v>
      </c>
      <c r="L37" s="16">
        <f t="shared" si="5"/>
        <v>103.35881353347122</v>
      </c>
      <c r="M37" s="7" t="str">
        <f t="shared" si="6"/>
        <v>*</v>
      </c>
      <c r="N37" s="8">
        <f t="shared" si="7"/>
        <v>53.79195801779756</v>
      </c>
    </row>
    <row r="38" spans="1:14" ht="12.75" outlineLevel="1">
      <c r="A38" s="1">
        <v>201412</v>
      </c>
      <c r="B38" s="2">
        <v>23.55</v>
      </c>
      <c r="C38" s="2">
        <v>3285.26</v>
      </c>
      <c r="E38" s="3">
        <f t="shared" si="0"/>
        <v>11.082802547770697</v>
      </c>
      <c r="G38" s="12">
        <f t="shared" si="1"/>
        <v>201412</v>
      </c>
      <c r="H38" s="13">
        <f t="shared" si="2"/>
        <v>23.55</v>
      </c>
      <c r="J38" s="12">
        <f t="shared" si="3"/>
        <v>0</v>
      </c>
      <c r="K38" s="12">
        <f t="shared" si="4"/>
        <v>84.57891012031139</v>
      </c>
      <c r="L38" s="16">
        <f t="shared" si="5"/>
        <v>113.17715786046365</v>
      </c>
      <c r="M38" s="7" t="str">
        <f t="shared" si="6"/>
        <v>*</v>
      </c>
      <c r="N38" s="8">
        <f t="shared" si="7"/>
        <v>54.46837835135821</v>
      </c>
    </row>
    <row r="39" spans="1:14" ht="12.75" outlineLevel="1">
      <c r="A39" s="1">
        <v>201501</v>
      </c>
      <c r="B39" s="2">
        <v>22.83</v>
      </c>
      <c r="C39" s="2">
        <v>3530.3100000000004</v>
      </c>
      <c r="E39" s="3">
        <f t="shared" si="0"/>
        <v>-3.1537450722733356</v>
      </c>
      <c r="G39" s="12">
        <f t="shared" si="1"/>
        <v>201501</v>
      </c>
      <c r="H39" s="13">
        <f t="shared" si="2"/>
        <v>22.83</v>
      </c>
      <c r="J39" s="12">
        <f t="shared" si="3"/>
        <v>0</v>
      </c>
      <c r="K39" s="12">
        <f t="shared" si="4"/>
        <v>89.06826856892557</v>
      </c>
      <c r="L39" s="16">
        <f t="shared" si="5"/>
        <v>101.7062634173696</v>
      </c>
      <c r="M39" s="7" t="str">
        <f t="shared" si="6"/>
        <v>*</v>
      </c>
      <c r="N39" s="8">
        <f t="shared" si="7"/>
        <v>48.277571996930945</v>
      </c>
    </row>
    <row r="40" spans="1:14" ht="12.75" outlineLevel="1">
      <c r="A40" s="1">
        <v>201502</v>
      </c>
      <c r="B40" s="2">
        <v>26.42</v>
      </c>
      <c r="C40" s="2">
        <v>3714.44</v>
      </c>
      <c r="E40" s="3">
        <f t="shared" si="0"/>
        <v>13.588190764572305</v>
      </c>
      <c r="G40" s="12">
        <f t="shared" si="1"/>
        <v>201502</v>
      </c>
      <c r="H40" s="13">
        <f t="shared" si="2"/>
        <v>26.42</v>
      </c>
      <c r="J40" s="12">
        <f t="shared" si="3"/>
        <v>0</v>
      </c>
      <c r="K40" s="12">
        <f t="shared" si="4"/>
        <v>79.8448145344436</v>
      </c>
      <c r="L40" s="16">
        <f t="shared" si="5"/>
        <v>109.56611296103986</v>
      </c>
      <c r="M40" s="7" t="str">
        <f t="shared" si="6"/>
        <v>*</v>
      </c>
      <c r="N40" s="8">
        <f t="shared" si="7"/>
        <v>50.591342049157966</v>
      </c>
    </row>
    <row r="41" spans="1:14" ht="12.75" outlineLevel="1">
      <c r="A41" s="1">
        <v>201503</v>
      </c>
      <c r="B41" s="2">
        <v>28.07</v>
      </c>
      <c r="C41" s="2">
        <v>3725.82</v>
      </c>
      <c r="E41" s="3">
        <f t="shared" si="0"/>
        <v>5.878161738510861</v>
      </c>
      <c r="G41" s="12">
        <f t="shared" si="1"/>
        <v>201503</v>
      </c>
      <c r="H41" s="13">
        <f t="shared" si="2"/>
        <v>28.07</v>
      </c>
      <c r="J41" s="12">
        <f t="shared" si="3"/>
        <v>0</v>
      </c>
      <c r="K41" s="12">
        <f t="shared" si="4"/>
        <v>77.91236195226219</v>
      </c>
      <c r="L41" s="16">
        <f t="shared" si="5"/>
        <v>113.6513188725094</v>
      </c>
      <c r="M41" s="7" t="str">
        <f t="shared" si="6"/>
        <v>*</v>
      </c>
      <c r="N41" s="8">
        <f t="shared" si="7"/>
        <v>49.78395915211655</v>
      </c>
    </row>
    <row r="42" spans="1:14" ht="12.75" outlineLevel="1">
      <c r="A42" s="1">
        <v>201504</v>
      </c>
      <c r="B42" s="2">
        <v>26.34</v>
      </c>
      <c r="C42" s="2">
        <v>3674.18</v>
      </c>
      <c r="E42" s="3">
        <f t="shared" si="0"/>
        <v>-6.567957479119213</v>
      </c>
      <c r="G42" s="12">
        <f t="shared" si="1"/>
        <v>201504</v>
      </c>
      <c r="H42" s="13">
        <f t="shared" si="2"/>
        <v>26.34</v>
      </c>
      <c r="J42" s="12">
        <f t="shared" si="3"/>
        <v>0</v>
      </c>
      <c r="K42" s="12">
        <f t="shared" si="4"/>
        <v>84.72665148063781</v>
      </c>
      <c r="L42" s="16">
        <f t="shared" si="5"/>
        <v>107.54394216042739</v>
      </c>
      <c r="M42" s="7" t="str">
        <f t="shared" si="6"/>
        <v>*</v>
      </c>
      <c r="N42" s="8">
        <f t="shared" si="7"/>
        <v>44.13279107179172</v>
      </c>
    </row>
    <row r="43" spans="1:14" ht="12.75" outlineLevel="1">
      <c r="A43" s="1">
        <v>201505</v>
      </c>
      <c r="B43" s="2">
        <v>28.130000000000003</v>
      </c>
      <c r="C43" s="2">
        <v>3708.66</v>
      </c>
      <c r="E43" s="3">
        <f t="shared" si="0"/>
        <v>6.363313188766451</v>
      </c>
      <c r="G43" s="12">
        <f t="shared" si="1"/>
        <v>201505</v>
      </c>
      <c r="H43" s="13">
        <f t="shared" si="2"/>
        <v>28.130000000000003</v>
      </c>
      <c r="J43" s="12">
        <f t="shared" si="3"/>
        <v>0</v>
      </c>
      <c r="K43" s="12">
        <f t="shared" si="4"/>
        <v>81.21384481142745</v>
      </c>
      <c r="L43" s="16">
        <f t="shared" si="5"/>
        <v>112.67302607588451</v>
      </c>
      <c r="M43" s="7" t="str">
        <f t="shared" si="6"/>
        <v>*</v>
      </c>
      <c r="N43" s="8">
        <f t="shared" si="7"/>
        <v>44.136444805607084</v>
      </c>
    </row>
    <row r="44" spans="1:14" ht="12.75" outlineLevel="1">
      <c r="A44" s="1">
        <v>201506</v>
      </c>
      <c r="B44" s="2">
        <v>26.92</v>
      </c>
      <c r="C44" s="2">
        <v>3574.7</v>
      </c>
      <c r="E44" s="3">
        <f t="shared" si="0"/>
        <v>-4.494799405646362</v>
      </c>
      <c r="G44" s="12">
        <f t="shared" si="1"/>
        <v>201506</v>
      </c>
      <c r="H44" s="13">
        <f t="shared" si="2"/>
        <v>26.92</v>
      </c>
      <c r="J44" s="12">
        <f t="shared" si="3"/>
        <v>0</v>
      </c>
      <c r="K44" s="12">
        <f t="shared" si="4"/>
        <v>86.12555720653789</v>
      </c>
      <c r="L44" s="16">
        <f t="shared" si="5"/>
        <v>111.44012324233681</v>
      </c>
      <c r="M44" s="7" t="str">
        <f t="shared" si="6"/>
        <v>*</v>
      </c>
      <c r="N44" s="8">
        <f t="shared" si="7"/>
        <v>40.450691421334426</v>
      </c>
    </row>
    <row r="45" spans="1:14" ht="12.75" outlineLevel="1">
      <c r="A45" s="1">
        <v>201507</v>
      </c>
      <c r="B45" s="2">
        <v>27.69</v>
      </c>
      <c r="C45" s="2">
        <v>3762.64</v>
      </c>
      <c r="E45" s="3">
        <f t="shared" si="0"/>
        <v>2.78078728782954</v>
      </c>
      <c r="G45" s="12">
        <f t="shared" si="1"/>
        <v>201507</v>
      </c>
      <c r="H45" s="13">
        <f t="shared" si="2"/>
        <v>27.69</v>
      </c>
      <c r="J45" s="12">
        <f t="shared" si="3"/>
        <v>64.21090646442758</v>
      </c>
      <c r="K45" s="12">
        <f t="shared" si="4"/>
        <v>86.71301312146383</v>
      </c>
      <c r="L45" s="16">
        <f t="shared" si="5"/>
        <v>106.85222110657604</v>
      </c>
      <c r="M45" s="7" t="str">
        <f t="shared" si="6"/>
        <v>*</v>
      </c>
      <c r="N45" s="8">
        <f t="shared" si="7"/>
        <v>55.52061370157889</v>
      </c>
    </row>
    <row r="46" spans="1:14" ht="12.75" outlineLevel="1">
      <c r="A46" s="1">
        <v>201508</v>
      </c>
      <c r="B46" s="2">
        <v>27.88</v>
      </c>
      <c r="C46" s="2">
        <v>3463.12</v>
      </c>
      <c r="E46" s="3">
        <f t="shared" si="0"/>
        <v>0.6814921090387294</v>
      </c>
      <c r="G46" s="12">
        <f t="shared" si="1"/>
        <v>201508</v>
      </c>
      <c r="H46" s="13">
        <f t="shared" si="2"/>
        <v>27.88</v>
      </c>
      <c r="J46" s="12">
        <f t="shared" si="3"/>
        <v>64.6341463414634</v>
      </c>
      <c r="K46" s="12">
        <f t="shared" si="4"/>
        <v>89.06922525107603</v>
      </c>
      <c r="L46" s="16">
        <f t="shared" si="5"/>
        <v>113.75311443455402</v>
      </c>
      <c r="M46" s="7" t="str">
        <f t="shared" si="6"/>
        <v>*</v>
      </c>
      <c r="N46" s="8">
        <f t="shared" si="7"/>
        <v>54.44505414847927</v>
      </c>
    </row>
    <row r="47" spans="1:14" ht="12.75" outlineLevel="1">
      <c r="A47" s="1">
        <v>201509</v>
      </c>
      <c r="B47" s="2">
        <v>27.45</v>
      </c>
      <c r="C47" s="2">
        <v>3296.76</v>
      </c>
      <c r="E47" s="3">
        <f t="shared" si="0"/>
        <v>-1.5664845173041884</v>
      </c>
      <c r="G47" s="12">
        <f t="shared" si="1"/>
        <v>201509</v>
      </c>
      <c r="H47" s="13">
        <f t="shared" si="2"/>
        <v>27.45</v>
      </c>
      <c r="J47" s="12">
        <f t="shared" si="3"/>
        <v>71.2568306010929</v>
      </c>
      <c r="K47" s="12">
        <f t="shared" si="4"/>
        <v>92.85974499089254</v>
      </c>
      <c r="L47" s="16">
        <f t="shared" si="5"/>
        <v>114.8207268538002</v>
      </c>
      <c r="M47" s="7" t="str">
        <f t="shared" si="6"/>
        <v>*</v>
      </c>
      <c r="N47" s="8">
        <f t="shared" si="7"/>
        <v>41.95081827541309</v>
      </c>
    </row>
    <row r="48" spans="1:14" ht="12.75" outlineLevel="1">
      <c r="A48" s="1">
        <v>201510</v>
      </c>
      <c r="B48" s="2">
        <v>27.979999999999997</v>
      </c>
      <c r="C48" s="2">
        <v>3600.2</v>
      </c>
      <c r="E48" s="3">
        <f t="shared" si="0"/>
        <v>1.894210150107211</v>
      </c>
      <c r="G48" s="12">
        <f t="shared" si="1"/>
        <v>201510</v>
      </c>
      <c r="H48" s="13">
        <f t="shared" si="2"/>
        <v>27.979999999999997</v>
      </c>
      <c r="J48" s="12">
        <f t="shared" si="3"/>
        <v>70.26447462473196</v>
      </c>
      <c r="K48" s="12">
        <f t="shared" si="4"/>
        <v>93.57874672385039</v>
      </c>
      <c r="L48" s="16">
        <f t="shared" si="5"/>
        <v>105.43118917893061</v>
      </c>
      <c r="M48" s="7" t="str">
        <f t="shared" si="6"/>
        <v>*</v>
      </c>
      <c r="N48" s="8">
        <f t="shared" si="7"/>
        <v>44.023753909988415</v>
      </c>
    </row>
    <row r="49" spans="1:14" ht="12.75" outlineLevel="1">
      <c r="A49" s="1">
        <v>201511</v>
      </c>
      <c r="B49" s="2">
        <v>33.67</v>
      </c>
      <c r="C49" s="2">
        <v>3760.8900000000003</v>
      </c>
      <c r="E49" s="3">
        <f t="shared" si="0"/>
        <v>16.89931689931691</v>
      </c>
      <c r="G49" s="12">
        <f t="shared" si="1"/>
        <v>201511</v>
      </c>
      <c r="H49" s="13">
        <f t="shared" si="2"/>
        <v>33.67</v>
      </c>
      <c r="J49" s="12">
        <f t="shared" si="3"/>
        <v>62.19186219186219</v>
      </c>
      <c r="K49" s="12">
        <f t="shared" si="4"/>
        <v>80.91525591525593</v>
      </c>
      <c r="L49" s="16">
        <f t="shared" si="5"/>
        <v>118.01699411112678</v>
      </c>
      <c r="M49" s="7" t="str">
        <f t="shared" si="6"/>
        <v>*</v>
      </c>
      <c r="N49" s="8">
        <f t="shared" si="7"/>
        <v>49.00361543511176</v>
      </c>
    </row>
    <row r="50" spans="1:14" ht="12.75" outlineLevel="1">
      <c r="A50" s="1">
        <v>201512</v>
      </c>
      <c r="B50" s="2">
        <v>32.760000000000005</v>
      </c>
      <c r="C50" s="2">
        <v>3700.3</v>
      </c>
      <c r="E50" s="3">
        <f t="shared" si="0"/>
        <v>-2.777777777777767</v>
      </c>
      <c r="G50" s="12">
        <f t="shared" si="1"/>
        <v>201512</v>
      </c>
      <c r="H50" s="13">
        <f t="shared" si="2"/>
        <v>32.760000000000005</v>
      </c>
      <c r="J50" s="12">
        <f t="shared" si="3"/>
        <v>71.88644688644688</v>
      </c>
      <c r="K50" s="12">
        <f t="shared" si="4"/>
        <v>85.505698005698</v>
      </c>
      <c r="L50" s="16">
        <f t="shared" si="5"/>
        <v>114.60300544313512</v>
      </c>
      <c r="M50" s="7" t="str">
        <f t="shared" si="6"/>
        <v>*</v>
      </c>
      <c r="N50" s="8">
        <f t="shared" si="7"/>
        <v>34.243332517705134</v>
      </c>
    </row>
    <row r="51" spans="1:14" ht="12.75" outlineLevel="1">
      <c r="A51" s="1">
        <v>201601</v>
      </c>
      <c r="B51" s="2">
        <v>34.1</v>
      </c>
      <c r="C51" s="2">
        <v>3486.22</v>
      </c>
      <c r="E51" s="3">
        <f t="shared" si="0"/>
        <v>3.9296187683284347</v>
      </c>
      <c r="G51" s="12">
        <f t="shared" si="1"/>
        <v>201601</v>
      </c>
      <c r="H51" s="13">
        <f t="shared" si="2"/>
        <v>34.1</v>
      </c>
      <c r="J51" s="12">
        <f t="shared" si="3"/>
        <v>66.95014662756597</v>
      </c>
      <c r="K51" s="12">
        <f t="shared" si="4"/>
        <v>84.89980449657868</v>
      </c>
      <c r="L51" s="16">
        <f t="shared" si="5"/>
        <v>122.38444782528808</v>
      </c>
      <c r="M51" s="7" t="str">
        <f t="shared" si="6"/>
        <v>*</v>
      </c>
      <c r="N51" s="8">
        <f t="shared" si="7"/>
        <v>43.77109157072555</v>
      </c>
    </row>
    <row r="52" spans="1:14" ht="12.75" outlineLevel="1">
      <c r="A52" s="1">
        <v>201602</v>
      </c>
      <c r="B52" s="2">
        <v>32.44</v>
      </c>
      <c r="C52" s="2">
        <v>3371.82</v>
      </c>
      <c r="E52" s="3">
        <f t="shared" si="0"/>
        <v>-5.117139334155375</v>
      </c>
      <c r="G52" s="12">
        <f t="shared" si="1"/>
        <v>201602</v>
      </c>
      <c r="H52" s="13">
        <f t="shared" si="2"/>
        <v>32.44</v>
      </c>
      <c r="J52" s="12">
        <f t="shared" si="3"/>
        <v>81.44266337854502</v>
      </c>
      <c r="K52" s="12">
        <f t="shared" si="4"/>
        <v>90.79069050554871</v>
      </c>
      <c r="L52" s="16">
        <f t="shared" si="5"/>
        <v>117.39383287170185</v>
      </c>
      <c r="M52" s="7" t="str">
        <f t="shared" si="6"/>
        <v>*</v>
      </c>
      <c r="N52" s="8">
        <f t="shared" si="7"/>
        <v>23.049248606896484</v>
      </c>
    </row>
    <row r="53" spans="1:14" ht="12.75" outlineLevel="1">
      <c r="A53" s="1">
        <v>201603</v>
      </c>
      <c r="B53" s="2">
        <v>28.815</v>
      </c>
      <c r="C53" s="2">
        <v>3373.04</v>
      </c>
      <c r="E53" s="3">
        <f t="shared" si="0"/>
        <v>-12.580253340274151</v>
      </c>
      <c r="G53" s="12">
        <f t="shared" si="1"/>
        <v>201603</v>
      </c>
      <c r="H53" s="13">
        <f t="shared" si="2"/>
        <v>28.815</v>
      </c>
      <c r="J53" s="12">
        <f t="shared" si="3"/>
        <v>97.41454103765399</v>
      </c>
      <c r="K53" s="12">
        <f t="shared" si="4"/>
        <v>102.42784429405981</v>
      </c>
      <c r="L53" s="16">
        <f t="shared" si="5"/>
        <v>103.16779999667887</v>
      </c>
      <c r="M53" s="7">
        <f t="shared" si="6"/>
      </c>
      <c r="N53" s="8">
        <f t="shared" si="7"/>
        <v>-0.6211967169745667</v>
      </c>
    </row>
    <row r="54" spans="1:14" ht="12.75" outlineLevel="1">
      <c r="A54" s="1">
        <v>201604</v>
      </c>
      <c r="B54" s="2">
        <v>26.755</v>
      </c>
      <c r="C54" s="2">
        <v>3409.3700000000003</v>
      </c>
      <c r="E54" s="3">
        <f t="shared" si="0"/>
        <v>-7.699495421416566</v>
      </c>
      <c r="G54" s="12">
        <f t="shared" si="1"/>
        <v>201604</v>
      </c>
      <c r="H54" s="13">
        <f t="shared" si="2"/>
        <v>26.755</v>
      </c>
      <c r="J54" s="12">
        <f t="shared" si="3"/>
        <v>98.44888805830686</v>
      </c>
      <c r="K54" s="12">
        <f t="shared" si="4"/>
        <v>110.44353080421105</v>
      </c>
      <c r="L54" s="16">
        <f t="shared" si="5"/>
        <v>94.07454955291502</v>
      </c>
      <c r="M54" s="7">
        <f t="shared" si="6"/>
      </c>
      <c r="N54" s="8">
        <f t="shared" si="7"/>
        <v>-1.8620499064665987</v>
      </c>
    </row>
    <row r="55" spans="1:14" ht="12.75" outlineLevel="1">
      <c r="A55" s="1">
        <v>201605</v>
      </c>
      <c r="B55" s="2">
        <v>29.244999999999997</v>
      </c>
      <c r="C55" s="2">
        <v>3514.06</v>
      </c>
      <c r="E55" s="3">
        <f t="shared" si="0"/>
        <v>8.514275944605911</v>
      </c>
      <c r="G55" s="12">
        <f t="shared" si="1"/>
        <v>201605</v>
      </c>
      <c r="H55" s="13">
        <f t="shared" si="2"/>
        <v>29.244999999999997</v>
      </c>
      <c r="J55" s="12">
        <f t="shared" si="3"/>
        <v>96.18738245853994</v>
      </c>
      <c r="K55" s="12">
        <f t="shared" si="4"/>
        <v>101.35778195702969</v>
      </c>
      <c r="L55" s="16">
        <f t="shared" si="5"/>
        <v>98.99825349412467</v>
      </c>
      <c r="M55" s="7">
        <f t="shared" si="6"/>
      </c>
      <c r="N55" s="8">
        <f t="shared" si="7"/>
        <v>0.49914688109476557</v>
      </c>
    </row>
    <row r="56" spans="1:14" ht="12.75" outlineLevel="1">
      <c r="A56" s="1">
        <v>201606</v>
      </c>
      <c r="B56" s="2">
        <v>28.26</v>
      </c>
      <c r="C56" s="2">
        <v>3345.63</v>
      </c>
      <c r="E56" s="3">
        <f t="shared" si="0"/>
        <v>-3.485491861288025</v>
      </c>
      <c r="G56" s="12">
        <f t="shared" si="1"/>
        <v>201606</v>
      </c>
      <c r="H56" s="13">
        <f t="shared" si="2"/>
        <v>28.26</v>
      </c>
      <c r="J56" s="12">
        <f t="shared" si="3"/>
        <v>95.25831564048124</v>
      </c>
      <c r="K56" s="12">
        <f t="shared" si="4"/>
        <v>105.28573956121726</v>
      </c>
      <c r="L56" s="16">
        <f t="shared" si="5"/>
        <v>99.5609014084554</v>
      </c>
      <c r="M56" s="7">
        <f t="shared" si="6"/>
      </c>
      <c r="N56" s="8">
        <f t="shared" si="7"/>
        <v>1.5954618022538296</v>
      </c>
    </row>
    <row r="57" spans="1:14" ht="12.75" outlineLevel="1">
      <c r="A57" s="1">
        <v>201607</v>
      </c>
      <c r="B57" s="2">
        <v>32.305</v>
      </c>
      <c r="C57" s="2">
        <v>3464.84</v>
      </c>
      <c r="E57" s="3">
        <f t="shared" si="0"/>
        <v>12.521281535366038</v>
      </c>
      <c r="G57" s="12">
        <f t="shared" si="1"/>
        <v>201607</v>
      </c>
      <c r="H57" s="13">
        <f t="shared" si="2"/>
        <v>32.305</v>
      </c>
      <c r="J57" s="12">
        <f t="shared" si="3"/>
        <v>85.71428571428572</v>
      </c>
      <c r="K57" s="12">
        <f t="shared" si="4"/>
        <v>93.29309188464119</v>
      </c>
      <c r="L57" s="16">
        <f t="shared" si="5"/>
        <v>107.72573878674272</v>
      </c>
      <c r="M57" s="7" t="str">
        <f t="shared" si="6"/>
        <v>*</v>
      </c>
      <c r="N57" s="8">
        <f t="shared" si="7"/>
        <v>11.02719215198819</v>
      </c>
    </row>
    <row r="58" spans="1:14" ht="12.75" outlineLevel="1">
      <c r="A58" s="1">
        <v>201608</v>
      </c>
      <c r="B58" s="2">
        <v>32.230000000000004</v>
      </c>
      <c r="C58" s="2">
        <v>3553.3700000000003</v>
      </c>
      <c r="E58" s="3">
        <f t="shared" si="0"/>
        <v>-0.232702451132472</v>
      </c>
      <c r="G58" s="12">
        <f t="shared" si="1"/>
        <v>201608</v>
      </c>
      <c r="H58" s="13">
        <f t="shared" si="2"/>
        <v>32.230000000000004</v>
      </c>
      <c r="J58" s="12">
        <f t="shared" si="3"/>
        <v>86.50325783431585</v>
      </c>
      <c r="K58" s="12">
        <f t="shared" si="4"/>
        <v>94.63491571000101</v>
      </c>
      <c r="L58" s="16">
        <f t="shared" si="5"/>
        <v>103.77608900783653</v>
      </c>
      <c r="M58" s="7" t="str">
        <f t="shared" si="6"/>
        <v>*</v>
      </c>
      <c r="N58" s="8">
        <f t="shared" si="7"/>
        <v>10.120323427318224</v>
      </c>
    </row>
    <row r="59" spans="1:14" ht="12.75" outlineLevel="1">
      <c r="A59" s="1">
        <v>201609</v>
      </c>
      <c r="B59" s="2">
        <v>28.24</v>
      </c>
      <c r="C59" s="2">
        <v>3555.92</v>
      </c>
      <c r="E59" s="3">
        <f t="shared" si="0"/>
        <v>-14.128895184135999</v>
      </c>
      <c r="G59" s="12">
        <f t="shared" si="1"/>
        <v>201609</v>
      </c>
      <c r="H59" s="13">
        <f t="shared" si="2"/>
        <v>28.24</v>
      </c>
      <c r="J59" s="12">
        <f t="shared" si="3"/>
        <v>97.20254957507082</v>
      </c>
      <c r="K59" s="12">
        <f t="shared" si="4"/>
        <v>108.2389046270066</v>
      </c>
      <c r="L59" s="16">
        <f t="shared" si="5"/>
        <v>91.22905675069069</v>
      </c>
      <c r="M59" s="7">
        <f t="shared" si="6"/>
      </c>
      <c r="N59" s="8">
        <f t="shared" si="7"/>
        <v>-1.9811560180345404</v>
      </c>
    </row>
    <row r="60" spans="1:14" ht="12.75" outlineLevel="1">
      <c r="A60" s="1">
        <v>201610</v>
      </c>
      <c r="B60" s="2">
        <v>27.545</v>
      </c>
      <c r="C60" s="2">
        <v>3540.56</v>
      </c>
      <c r="E60" s="3">
        <f t="shared" si="0"/>
        <v>-2.5231439462697285</v>
      </c>
      <c r="G60" s="12">
        <f t="shared" si="1"/>
        <v>201610</v>
      </c>
      <c r="H60" s="13">
        <f t="shared" si="2"/>
        <v>27.545</v>
      </c>
      <c r="J60" s="12">
        <f t="shared" si="3"/>
        <v>101.57923398075874</v>
      </c>
      <c r="K60" s="12">
        <f t="shared" si="4"/>
        <v>110.83832516488171</v>
      </c>
      <c r="L60" s="16">
        <f t="shared" si="5"/>
        <v>89.34936977823209</v>
      </c>
      <c r="M60" s="7">
        <f t="shared" si="6"/>
      </c>
      <c r="N60" s="8">
        <f t="shared" si="7"/>
        <v>-5.849772846091947</v>
      </c>
    </row>
    <row r="61" spans="1:14" ht="12.75" outlineLevel="1">
      <c r="A61" s="1">
        <v>201611</v>
      </c>
      <c r="B61" s="2">
        <v>25.605</v>
      </c>
      <c r="C61" s="2">
        <v>3478.63</v>
      </c>
      <c r="E61" s="3">
        <f t="shared" si="0"/>
        <v>-7.576645186487019</v>
      </c>
      <c r="G61" s="12">
        <f t="shared" si="1"/>
        <v>201611</v>
      </c>
      <c r="H61" s="13">
        <f t="shared" si="2"/>
        <v>25.605</v>
      </c>
      <c r="J61" s="12">
        <f t="shared" si="3"/>
        <v>131.4977543448545</v>
      </c>
      <c r="K61" s="12">
        <f t="shared" si="4"/>
        <v>116.61133893119836</v>
      </c>
      <c r="L61" s="16">
        <f t="shared" si="5"/>
        <v>85.85808120256411</v>
      </c>
      <c r="M61" s="7">
        <f t="shared" si="6"/>
      </c>
      <c r="N61" s="8">
        <f t="shared" si="7"/>
        <v>-32.761487205047054</v>
      </c>
    </row>
    <row r="62" spans="1:14" ht="12.75" outlineLevel="1">
      <c r="A62" s="1">
        <v>201612</v>
      </c>
      <c r="B62" s="2">
        <v>28.25</v>
      </c>
      <c r="C62" s="2">
        <v>3606.36</v>
      </c>
      <c r="E62" s="3">
        <f t="shared" si="0"/>
        <v>9.362831858407077</v>
      </c>
      <c r="G62" s="12">
        <f t="shared" si="1"/>
        <v>201612</v>
      </c>
      <c r="H62" s="13">
        <f t="shared" si="2"/>
        <v>28.25</v>
      </c>
      <c r="J62" s="12">
        <f t="shared" si="3"/>
        <v>115.96460176991152</v>
      </c>
      <c r="K62" s="12">
        <f t="shared" si="4"/>
        <v>104.36283185840708</v>
      </c>
      <c r="L62" s="16">
        <f t="shared" si="5"/>
        <v>92.32897236044317</v>
      </c>
      <c r="M62" s="7">
        <f t="shared" si="6"/>
      </c>
      <c r="N62" s="8">
        <f t="shared" si="7"/>
        <v>-18.335999959636176</v>
      </c>
    </row>
    <row r="63" spans="1:14" ht="12.75" outlineLevel="1">
      <c r="A63" s="1">
        <v>201701</v>
      </c>
      <c r="B63" s="2">
        <v>28.02</v>
      </c>
      <c r="C63" s="2">
        <v>3542.27</v>
      </c>
      <c r="E63" s="3">
        <f t="shared" si="0"/>
        <v>-0.8208422555317646</v>
      </c>
      <c r="G63" s="12">
        <f t="shared" si="1"/>
        <v>201701</v>
      </c>
      <c r="H63" s="13">
        <f t="shared" si="2"/>
        <v>28.02</v>
      </c>
      <c r="J63" s="12">
        <f t="shared" si="3"/>
        <v>121.69878658101356</v>
      </c>
      <c r="K63" s="12">
        <f t="shared" si="4"/>
        <v>103.411253866286</v>
      </c>
      <c r="L63" s="16">
        <f t="shared" si="5"/>
        <v>94.99195497226167</v>
      </c>
      <c r="M63" s="7">
        <f t="shared" si="6"/>
      </c>
      <c r="N63" s="8">
        <f t="shared" si="7"/>
        <v>-23.372040662090264</v>
      </c>
    </row>
    <row r="64" spans="1:14" ht="12.75" outlineLevel="1">
      <c r="A64" s="1">
        <v>201702</v>
      </c>
      <c r="B64" s="2">
        <v>28.959999999999997</v>
      </c>
      <c r="C64" s="2">
        <v>3584.13</v>
      </c>
      <c r="E64" s="3">
        <f t="shared" si="0"/>
        <v>3.2458563535911527</v>
      </c>
      <c r="G64" s="12">
        <f t="shared" si="1"/>
        <v>201702</v>
      </c>
      <c r="H64" s="13">
        <f t="shared" si="2"/>
        <v>28.959999999999997</v>
      </c>
      <c r="J64" s="12">
        <f t="shared" si="3"/>
        <v>112.01657458563537</v>
      </c>
      <c r="K64" s="12">
        <f t="shared" si="4"/>
        <v>99.05329189686925</v>
      </c>
      <c r="L64" s="16">
        <f t="shared" si="5"/>
        <v>98.51133918862779</v>
      </c>
      <c r="M64" s="7">
        <f t="shared" si="6"/>
      </c>
      <c r="N64" s="8">
        <f t="shared" si="7"/>
        <v>-15.037279014875738</v>
      </c>
    </row>
    <row r="65" spans="1:14" ht="12.75" outlineLevel="1">
      <c r="A65" s="1">
        <v>201703</v>
      </c>
      <c r="B65" s="2">
        <v>30.1</v>
      </c>
      <c r="C65" s="2">
        <v>3817.02</v>
      </c>
      <c r="E65" s="3">
        <f t="shared" si="0"/>
        <v>3.7873754152824057</v>
      </c>
      <c r="G65" s="12">
        <f t="shared" si="1"/>
        <v>201703</v>
      </c>
      <c r="H65" s="13">
        <f t="shared" si="2"/>
        <v>30.1</v>
      </c>
      <c r="J65" s="12">
        <f t="shared" si="3"/>
        <v>95.73089700996678</v>
      </c>
      <c r="K65" s="12">
        <f t="shared" si="4"/>
        <v>95.65753045404209</v>
      </c>
      <c r="L65" s="16">
        <f t="shared" si="5"/>
        <v>96.79781292185086</v>
      </c>
      <c r="M65" s="7">
        <f t="shared" si="6"/>
      </c>
      <c r="N65" s="8">
        <f t="shared" si="7"/>
        <v>1.0242005693891283</v>
      </c>
    </row>
    <row r="66" spans="1:14" ht="12.75" outlineLevel="1">
      <c r="A66" s="1">
        <v>201704</v>
      </c>
      <c r="B66" s="2">
        <v>30.630000000000003</v>
      </c>
      <c r="C66" s="2">
        <v>3875.53</v>
      </c>
      <c r="E66" s="3">
        <f t="shared" si="0"/>
        <v>1.730329742082929</v>
      </c>
      <c r="G66" s="12">
        <f t="shared" si="1"/>
        <v>201704</v>
      </c>
      <c r="H66" s="13">
        <f t="shared" si="2"/>
        <v>30.630000000000003</v>
      </c>
      <c r="J66" s="12">
        <f t="shared" si="3"/>
        <v>87.34900424420502</v>
      </c>
      <c r="K66" s="12">
        <f t="shared" si="4"/>
        <v>95.05658940036999</v>
      </c>
      <c r="L66" s="16">
        <f t="shared" si="5"/>
        <v>96.99362350483901</v>
      </c>
      <c r="M66" s="7">
        <f t="shared" si="6"/>
      </c>
      <c r="N66" s="8">
        <f t="shared" si="7"/>
        <v>11.611876474305172</v>
      </c>
    </row>
    <row r="67" spans="1:14" ht="12.75" outlineLevel="1">
      <c r="A67" s="1">
        <v>201705</v>
      </c>
      <c r="B67" s="2">
        <v>32.155</v>
      </c>
      <c r="C67" s="2">
        <v>3888.32</v>
      </c>
      <c r="E67" s="3">
        <f t="shared" si="0"/>
        <v>4.742652775618096</v>
      </c>
      <c r="G67" s="12">
        <f t="shared" si="1"/>
        <v>201705</v>
      </c>
      <c r="H67" s="13">
        <f t="shared" si="2"/>
        <v>32.155</v>
      </c>
      <c r="J67" s="12">
        <f t="shared" si="3"/>
        <v>90.95008552324677</v>
      </c>
      <c r="K67" s="12">
        <f t="shared" si="4"/>
        <v>91.30254496449488</v>
      </c>
      <c r="L67" s="16">
        <f t="shared" si="5"/>
        <v>101.52801368187885</v>
      </c>
      <c r="M67" s="7" t="str">
        <f t="shared" si="6"/>
        <v>*</v>
      </c>
      <c r="N67" s="8">
        <f t="shared" si="7"/>
        <v>7.684004113124072</v>
      </c>
    </row>
    <row r="68" spans="1:14" ht="12.75" outlineLevel="1">
      <c r="A68" s="1">
        <v>201706</v>
      </c>
      <c r="B68" s="2">
        <v>31.110000000000003</v>
      </c>
      <c r="C68" s="2">
        <v>3793.62</v>
      </c>
      <c r="E68" s="3">
        <f t="shared" si="0"/>
        <v>-3.3590485374477597</v>
      </c>
      <c r="G68" s="12">
        <f t="shared" si="1"/>
        <v>201706</v>
      </c>
      <c r="H68" s="13">
        <f t="shared" si="2"/>
        <v>31.110000000000003</v>
      </c>
      <c r="J68" s="12">
        <f t="shared" si="3"/>
        <v>90.83895853423337</v>
      </c>
      <c r="K68" s="12">
        <f t="shared" si="4"/>
        <v>95.13286188792455</v>
      </c>
      <c r="L68" s="16">
        <f t="shared" si="5"/>
        <v>100.90704016338799</v>
      </c>
      <c r="M68" s="7" t="str">
        <f t="shared" si="6"/>
        <v>*</v>
      </c>
      <c r="N68" s="8">
        <f t="shared" si="7"/>
        <v>7.837665521238178</v>
      </c>
    </row>
    <row r="69" spans="1:14" ht="12.75" outlineLevel="1">
      <c r="A69" s="1">
        <v>201707</v>
      </c>
      <c r="B69" s="2">
        <v>28.99</v>
      </c>
      <c r="C69" s="2">
        <v>3942.46</v>
      </c>
      <c r="E69" s="3">
        <f t="shared" si="0"/>
        <v>-7.312866505691634</v>
      </c>
      <c r="G69" s="12">
        <f t="shared" si="1"/>
        <v>201707</v>
      </c>
      <c r="H69" s="13">
        <f t="shared" si="2"/>
        <v>28.99</v>
      </c>
      <c r="J69" s="12">
        <f t="shared" si="3"/>
        <v>111.43497757847534</v>
      </c>
      <c r="K69" s="12">
        <f t="shared" si="4"/>
        <v>101.13688628262622</v>
      </c>
      <c r="L69" s="16">
        <f t="shared" si="5"/>
        <v>92.33148023425505</v>
      </c>
      <c r="M69" s="7">
        <f t="shared" si="6"/>
      </c>
      <c r="N69" s="8">
        <f t="shared" si="7"/>
        <v>-16.998554473541404</v>
      </c>
    </row>
    <row r="70" spans="1:14" ht="12.75" outlineLevel="1">
      <c r="A70" s="1">
        <v>201708</v>
      </c>
      <c r="B70" s="2">
        <v>28.66</v>
      </c>
      <c r="C70" s="2">
        <v>3887.55</v>
      </c>
      <c r="E70" s="3">
        <f t="shared" si="0"/>
        <v>-1.1514305652477261</v>
      </c>
      <c r="G70" s="12">
        <f t="shared" si="1"/>
        <v>201708</v>
      </c>
      <c r="H70" s="13">
        <f t="shared" si="2"/>
        <v>28.66</v>
      </c>
      <c r="J70" s="12">
        <f t="shared" si="3"/>
        <v>112.45638520586184</v>
      </c>
      <c r="K70" s="12">
        <f t="shared" si="4"/>
        <v>101.26337520353573</v>
      </c>
      <c r="L70" s="16">
        <f t="shared" si="5"/>
        <v>94.22607171275763</v>
      </c>
      <c r="M70" s="7">
        <f t="shared" si="6"/>
      </c>
      <c r="N70" s="8">
        <f t="shared" si="7"/>
        <v>-18.208197270527247</v>
      </c>
    </row>
    <row r="71" spans="1:14" ht="12.75" outlineLevel="1">
      <c r="A71" s="1">
        <v>201709</v>
      </c>
      <c r="B71" s="2">
        <v>28.815</v>
      </c>
      <c r="C71" s="2">
        <v>4017.75</v>
      </c>
      <c r="E71" s="3">
        <f t="shared" si="0"/>
        <v>0.5379142807565543</v>
      </c>
      <c r="G71" s="12">
        <f t="shared" si="1"/>
        <v>201709</v>
      </c>
      <c r="H71" s="13">
        <f t="shared" si="2"/>
        <v>28.815</v>
      </c>
      <c r="J71" s="12">
        <f t="shared" si="3"/>
        <v>98.00451153912891</v>
      </c>
      <c r="K71" s="12">
        <f t="shared" si="4"/>
        <v>100.8849557522124</v>
      </c>
      <c r="L71" s="16">
        <f t="shared" si="5"/>
        <v>92.46404387547801</v>
      </c>
      <c r="M71" s="7">
        <f t="shared" si="6"/>
      </c>
      <c r="N71" s="8">
        <f t="shared" si="7"/>
        <v>1.1176128620914072</v>
      </c>
    </row>
    <row r="72" spans="1:14" ht="12.75" outlineLevel="1">
      <c r="A72" s="1">
        <v>201710</v>
      </c>
      <c r="B72" s="2">
        <v>30.195</v>
      </c>
      <c r="C72" s="2">
        <v>4096.38</v>
      </c>
      <c r="E72" s="3">
        <f t="shared" si="0"/>
        <v>4.570293094883255</v>
      </c>
      <c r="G72" s="12">
        <f t="shared" si="1"/>
        <v>201710</v>
      </c>
      <c r="H72" s="13">
        <f t="shared" si="2"/>
        <v>30.195</v>
      </c>
      <c r="J72" s="12">
        <f t="shared" si="3"/>
        <v>91.22371253518794</v>
      </c>
      <c r="K72" s="12">
        <f t="shared" si="4"/>
        <v>97.00557487442734</v>
      </c>
      <c r="L72" s="16">
        <f t="shared" si="5"/>
        <v>95.48159478514027</v>
      </c>
      <c r="M72" s="7">
        <f t="shared" si="6"/>
      </c>
      <c r="N72" s="8">
        <f t="shared" si="7"/>
        <v>12.8491327264613</v>
      </c>
    </row>
    <row r="73" spans="1:14" ht="12.75" outlineLevel="1">
      <c r="A73" s="1">
        <v>201711</v>
      </c>
      <c r="B73" s="2">
        <v>28.34</v>
      </c>
      <c r="C73" s="2">
        <v>3984.1</v>
      </c>
      <c r="E73" s="3">
        <f t="shared" si="0"/>
        <v>-6.545518701482006</v>
      </c>
      <c r="G73" s="12">
        <f t="shared" si="1"/>
        <v>201711</v>
      </c>
      <c r="H73" s="13">
        <f t="shared" si="2"/>
        <v>28.34</v>
      </c>
      <c r="J73" s="12">
        <f t="shared" si="3"/>
        <v>90.34932956951306</v>
      </c>
      <c r="K73" s="12">
        <f t="shared" si="4"/>
        <v>104.159315455187</v>
      </c>
      <c r="L73" s="16">
        <f t="shared" si="5"/>
        <v>92.44494672094746</v>
      </c>
      <c r="M73" s="7">
        <f t="shared" si="6"/>
      </c>
      <c r="N73" s="8">
        <f t="shared" si="7"/>
        <v>14.99411960906013</v>
      </c>
    </row>
    <row r="74" spans="1:14" ht="12.75" outlineLevel="1">
      <c r="A74" s="1">
        <v>201712</v>
      </c>
      <c r="B74" s="2">
        <v>27.575</v>
      </c>
      <c r="C74" s="2">
        <v>3977.88</v>
      </c>
      <c r="E74" s="3">
        <f t="shared" si="0"/>
        <v>-2.774252039891208</v>
      </c>
      <c r="G74" s="12">
        <f t="shared" si="1"/>
        <v>201712</v>
      </c>
      <c r="H74" s="13">
        <f t="shared" si="2"/>
        <v>27.575</v>
      </c>
      <c r="J74" s="12">
        <f t="shared" si="3"/>
        <v>102.44786944696283</v>
      </c>
      <c r="K74" s="12">
        <f t="shared" si="4"/>
        <v>106.84496826835903</v>
      </c>
      <c r="L74" s="16">
        <f t="shared" si="5"/>
        <v>90.99061273344489</v>
      </c>
      <c r="M74" s="7">
        <f t="shared" si="6"/>
      </c>
      <c r="N74" s="8">
        <f t="shared" si="7"/>
        <v>-6.753444177742037</v>
      </c>
    </row>
    <row r="75" spans="1:14" ht="12.75" outlineLevel="1">
      <c r="A75" s="1">
        <v>201801</v>
      </c>
      <c r="B75" s="2">
        <v>23.82</v>
      </c>
      <c r="C75" s="9">
        <v>4111.650000000001</v>
      </c>
      <c r="E75" s="3">
        <f t="shared" si="0"/>
        <v>-15.76406381192275</v>
      </c>
      <c r="G75" s="12">
        <f t="shared" si="1"/>
        <v>201801</v>
      </c>
      <c r="H75" s="13">
        <f t="shared" si="2"/>
        <v>23.82</v>
      </c>
      <c r="J75" s="12">
        <f t="shared" si="3"/>
        <v>117.63224181360201</v>
      </c>
      <c r="K75" s="12">
        <f t="shared" si="4"/>
        <v>122.2187237615449</v>
      </c>
      <c r="L75" s="16">
        <f t="shared" si="5"/>
        <v>77.90126505257341</v>
      </c>
      <c r="M75" s="7">
        <f t="shared" si="6"/>
      </c>
      <c r="N75" s="8">
        <f t="shared" si="7"/>
        <v>-25.005962268351762</v>
      </c>
    </row>
    <row r="76" spans="1:14" ht="12.75" outlineLevel="1">
      <c r="A76" s="1">
        <v>201802</v>
      </c>
      <c r="B76" s="2">
        <v>23.779999999999998</v>
      </c>
      <c r="C76" s="2">
        <v>3994.45</v>
      </c>
      <c r="E76" s="3">
        <f t="shared" si="0"/>
        <v>-0.1682085786375219</v>
      </c>
      <c r="G76" s="12">
        <f t="shared" si="1"/>
        <v>201802</v>
      </c>
      <c r="H76" s="13">
        <f t="shared" si="2"/>
        <v>23.779999999999998</v>
      </c>
      <c r="I76"/>
      <c r="J76" s="12">
        <f t="shared" si="3"/>
        <v>121.78301093355762</v>
      </c>
      <c r="K76" s="12">
        <f t="shared" si="4"/>
        <v>120.60905522848331</v>
      </c>
      <c r="L76" s="16">
        <f t="shared" si="5"/>
        <v>81.96688038162554</v>
      </c>
      <c r="M76" s="7">
        <f t="shared" si="6"/>
      </c>
      <c r="N76" s="8">
        <f t="shared" si="7"/>
        <v>-30.500707318318685</v>
      </c>
    </row>
    <row r="77" spans="1:14" ht="12.75" outlineLevel="1">
      <c r="A77" s="1">
        <v>201803</v>
      </c>
      <c r="B77" s="2">
        <v>21.72</v>
      </c>
      <c r="C77" s="2">
        <v>3857.1</v>
      </c>
      <c r="E77" s="3">
        <f t="shared" si="0"/>
        <v>-9.484346224677711</v>
      </c>
      <c r="G77" s="12">
        <f t="shared" si="1"/>
        <v>201803</v>
      </c>
      <c r="H77" s="13">
        <f t="shared" si="2"/>
        <v>21.72</v>
      </c>
      <c r="I77"/>
      <c r="J77" s="12">
        <f t="shared" si="3"/>
        <v>138.58195211786375</v>
      </c>
      <c r="K77" s="12">
        <f t="shared" si="4"/>
        <v>128.8328729281768</v>
      </c>
      <c r="L77" s="16">
        <f t="shared" si="5"/>
        <v>79.53437909437962</v>
      </c>
      <c r="M77" s="7">
        <f t="shared" si="6"/>
      </c>
      <c r="N77" s="8">
        <f t="shared" si="7"/>
        <v>-48.34869716491749</v>
      </c>
    </row>
    <row r="78" spans="1:14" ht="12.75" outlineLevel="1">
      <c r="A78" s="1">
        <v>201804</v>
      </c>
      <c r="B78" s="2">
        <v>21.279999999999998</v>
      </c>
      <c r="C78" s="2">
        <v>3910.3</v>
      </c>
      <c r="E78" s="3">
        <f t="shared" si="0"/>
        <v>-2.067669172932337</v>
      </c>
      <c r="G78" s="12">
        <f t="shared" si="1"/>
        <v>201804</v>
      </c>
      <c r="H78" s="13">
        <f t="shared" si="2"/>
        <v>21.279999999999998</v>
      </c>
      <c r="I78"/>
      <c r="J78" s="12">
        <f t="shared" si="3"/>
        <v>143.93796992481205</v>
      </c>
      <c r="K78" s="12">
        <f t="shared" si="4"/>
        <v>127.83521303258145</v>
      </c>
      <c r="L78" s="16">
        <f t="shared" si="5"/>
        <v>79.12253357387972</v>
      </c>
      <c r="M78" s="7">
        <f t="shared" si="6"/>
      </c>
      <c r="N78" s="8">
        <f t="shared" si="7"/>
        <v>-55.141391272077435</v>
      </c>
    </row>
    <row r="79" spans="1:14" ht="12.75" outlineLevel="1">
      <c r="A79" s="1">
        <v>201805</v>
      </c>
      <c r="B79" s="2">
        <v>23.3</v>
      </c>
      <c r="C79" s="9">
        <v>3764.22</v>
      </c>
      <c r="E79" s="3">
        <f t="shared" si="0"/>
        <v>8.66952789699572</v>
      </c>
      <c r="G79" s="12">
        <f t="shared" si="1"/>
        <v>201805</v>
      </c>
      <c r="H79" s="13">
        <f t="shared" si="2"/>
        <v>23.3</v>
      </c>
      <c r="I79"/>
      <c r="J79" s="12">
        <f t="shared" si="3"/>
        <v>138.00429184549355</v>
      </c>
      <c r="K79" s="12">
        <f t="shared" si="4"/>
        <v>113.5854792560801</v>
      </c>
      <c r="L79" s="16">
        <f t="shared" si="5"/>
        <v>92.26264320834127</v>
      </c>
      <c r="M79" s="7">
        <f t="shared" si="6"/>
      </c>
      <c r="N79" s="8">
        <f t="shared" si="7"/>
        <v>-45.17912883507793</v>
      </c>
    </row>
    <row r="80" spans="1:14" ht="12.75" outlineLevel="1">
      <c r="A80" s="1">
        <v>201806</v>
      </c>
      <c r="B80" s="2">
        <v>18.810000000000002</v>
      </c>
      <c r="C80" s="9">
        <v>3719.86</v>
      </c>
      <c r="E80" s="3">
        <f t="shared" si="0"/>
        <v>-23.870281765018596</v>
      </c>
      <c r="G80" s="12">
        <f t="shared" si="1"/>
        <v>201806</v>
      </c>
      <c r="H80" s="13">
        <f t="shared" si="2"/>
        <v>18.810000000000002</v>
      </c>
      <c r="I80"/>
      <c r="J80" s="12">
        <f t="shared" si="3"/>
        <v>165.3907496012759</v>
      </c>
      <c r="K80" s="12">
        <f t="shared" si="4"/>
        <v>135.2494240652135</v>
      </c>
      <c r="L80" s="16">
        <f t="shared" si="5"/>
        <v>78.28606271355797</v>
      </c>
      <c r="M80" s="7">
        <f t="shared" si="6"/>
      </c>
      <c r="N80" s="8">
        <f t="shared" si="7"/>
        <v>-52.21126515191514</v>
      </c>
    </row>
    <row r="81" spans="1:14" ht="12.75" outlineLevel="1">
      <c r="A81" s="1">
        <v>201807</v>
      </c>
      <c r="B81" s="2">
        <v>25.84</v>
      </c>
      <c r="C81" s="2">
        <v>3899.04</v>
      </c>
      <c r="E81" s="3">
        <f t="shared" si="0"/>
        <v>27.205882352941167</v>
      </c>
      <c r="G81" s="12">
        <f t="shared" si="1"/>
        <v>201807</v>
      </c>
      <c r="H81" s="13">
        <f t="shared" si="2"/>
        <v>25.84</v>
      </c>
      <c r="I81"/>
      <c r="J81" s="12">
        <f t="shared" si="3"/>
        <v>112.19040247678018</v>
      </c>
      <c r="K81" s="12">
        <f t="shared" si="4"/>
        <v>97.43775799793602</v>
      </c>
      <c r="L81" s="16">
        <f t="shared" si="5"/>
        <v>103.57676409636504</v>
      </c>
      <c r="M81" s="7" t="str">
        <f t="shared" si="6"/>
        <v>*</v>
      </c>
      <c r="N81" s="8">
        <f t="shared" si="7"/>
        <v>-13.712612321179499</v>
      </c>
    </row>
    <row r="82" spans="1:14" ht="12.75" outlineLevel="1">
      <c r="A82" s="1">
        <v>201808</v>
      </c>
      <c r="B82" s="2">
        <v>24.72</v>
      </c>
      <c r="C82" s="2">
        <v>3740.71</v>
      </c>
      <c r="E82" s="3">
        <f t="shared" si="0"/>
        <v>-4.530744336569583</v>
      </c>
      <c r="G82" s="12">
        <f t="shared" si="1"/>
        <v>201808</v>
      </c>
      <c r="H82" s="13">
        <f t="shared" si="2"/>
        <v>24.72</v>
      </c>
      <c r="I82"/>
      <c r="J82" s="12">
        <f t="shared" si="3"/>
        <v>115.93851132686085</v>
      </c>
      <c r="K82" s="12">
        <f t="shared" si="4"/>
        <v>100.5242044228695</v>
      </c>
      <c r="L82" s="16">
        <f t="shared" si="5"/>
        <v>104.32058292964543</v>
      </c>
      <c r="M82" s="7" t="str">
        <f t="shared" si="6"/>
        <v>*</v>
      </c>
      <c r="N82" s="8">
        <f t="shared" si="7"/>
        <v>-15.906634211940265</v>
      </c>
    </row>
    <row r="83" spans="1:14" ht="12.75" outlineLevel="1">
      <c r="A83" s="1">
        <v>201809</v>
      </c>
      <c r="B83" s="2">
        <v>18.35</v>
      </c>
      <c r="C83" s="9">
        <v>3706.74</v>
      </c>
      <c r="E83" s="3">
        <f t="shared" si="0"/>
        <v>-34.71389645776565</v>
      </c>
      <c r="G83" s="12">
        <f t="shared" si="1"/>
        <v>201809</v>
      </c>
      <c r="H83" s="13">
        <f t="shared" si="2"/>
        <v>18.35</v>
      </c>
      <c r="I83"/>
      <c r="J83" s="12">
        <f t="shared" si="3"/>
        <v>157.0299727520436</v>
      </c>
      <c r="K83" s="12">
        <f t="shared" si="4"/>
        <v>130.66757493188013</v>
      </c>
      <c r="L83" s="16">
        <f t="shared" si="5"/>
        <v>80.45552430968516</v>
      </c>
      <c r="M83" s="7">
        <f t="shared" si="6"/>
      </c>
      <c r="N83" s="8">
        <f t="shared" si="7"/>
        <v>-31.459043488298395</v>
      </c>
    </row>
    <row r="84" spans="1:14" ht="12.75" outlineLevel="1">
      <c r="A84" s="1">
        <v>201810</v>
      </c>
      <c r="B84" s="2">
        <v>16.939999999999998</v>
      </c>
      <c r="C84" s="2">
        <v>3447.07</v>
      </c>
      <c r="E84" s="3">
        <f t="shared" si="0"/>
        <v>-8.323494687131074</v>
      </c>
      <c r="G84" s="12">
        <f t="shared" si="1"/>
        <v>201810</v>
      </c>
      <c r="H84" s="13">
        <f t="shared" si="2"/>
        <v>16.939999999999998</v>
      </c>
      <c r="I84"/>
      <c r="J84" s="12">
        <f t="shared" si="3"/>
        <v>178.24675324675326</v>
      </c>
      <c r="K84" s="12">
        <f t="shared" si="4"/>
        <v>135.0231208185754</v>
      </c>
      <c r="L84" s="16">
        <f t="shared" si="5"/>
        <v>82.56291480964755</v>
      </c>
      <c r="M84" s="7">
        <f t="shared" si="6"/>
      </c>
      <c r="N84" s="8">
        <f t="shared" si="7"/>
        <v>-38.95045188008391</v>
      </c>
    </row>
    <row r="85" spans="1:14" ht="12.75" outlineLevel="1">
      <c r="A85" s="1">
        <v>201811</v>
      </c>
      <c r="B85" s="2">
        <v>18.610000000000003</v>
      </c>
      <c r="C85" s="2">
        <v>3487.9</v>
      </c>
      <c r="E85" s="3">
        <f t="shared" si="0"/>
        <v>8.973670069854943</v>
      </c>
      <c r="G85" s="12">
        <f t="shared" si="1"/>
        <v>201811</v>
      </c>
      <c r="H85" s="13">
        <f t="shared" si="2"/>
        <v>18.610000000000003</v>
      </c>
      <c r="I85"/>
      <c r="J85" s="12">
        <f t="shared" si="3"/>
        <v>152.28371843095107</v>
      </c>
      <c r="K85" s="12">
        <f t="shared" si="4"/>
        <v>118.54961490238222</v>
      </c>
      <c r="L85" s="16">
        <f t="shared" si="5"/>
        <v>91.93492800503753</v>
      </c>
      <c r="M85" s="7">
        <f t="shared" si="6"/>
      </c>
      <c r="N85" s="8">
        <f t="shared" si="7"/>
        <v>-29.474324708050965</v>
      </c>
    </row>
    <row r="86" spans="1:14" ht="12.75" outlineLevel="1">
      <c r="A86" s="1">
        <v>201812</v>
      </c>
      <c r="B86" s="2">
        <v>17.9</v>
      </c>
      <c r="C86" s="9">
        <v>3243.63</v>
      </c>
      <c r="E86" s="3">
        <f t="shared" si="0"/>
        <v>-3.9664804469273993</v>
      </c>
      <c r="G86" s="12">
        <f t="shared" si="1"/>
        <v>201812</v>
      </c>
      <c r="H86" s="13">
        <f t="shared" si="2"/>
        <v>17.9</v>
      </c>
      <c r="I86"/>
      <c r="J86" s="12">
        <f t="shared" si="3"/>
        <v>154.05027932960894</v>
      </c>
      <c r="K86" s="12">
        <f t="shared" si="4"/>
        <v>118.74767225325884</v>
      </c>
      <c r="L86" s="16">
        <f t="shared" si="5"/>
        <v>97.10487305096123</v>
      </c>
      <c r="M86" s="7">
        <f t="shared" si="6"/>
      </c>
      <c r="N86" s="8">
        <f t="shared" si="7"/>
        <v>-30.11036945354715</v>
      </c>
    </row>
    <row r="87" spans="1:14" ht="12.75" outlineLevel="1">
      <c r="A87" s="1">
        <v>201901</v>
      </c>
      <c r="B87" s="2">
        <v>18.41</v>
      </c>
      <c r="C87" s="9">
        <v>3507.84</v>
      </c>
      <c r="E87" s="3">
        <f t="shared" si="0"/>
        <v>2.7702335687126647</v>
      </c>
      <c r="G87" s="12">
        <f t="shared" si="1"/>
        <v>201901</v>
      </c>
      <c r="H87" s="13">
        <f t="shared" si="2"/>
        <v>18.41</v>
      </c>
      <c r="I87"/>
      <c r="J87" s="12">
        <f t="shared" si="3"/>
        <v>129.3862031504617</v>
      </c>
      <c r="K87" s="12">
        <f t="shared" si="4"/>
        <v>113.00923411189571</v>
      </c>
      <c r="L87" s="16">
        <f t="shared" si="5"/>
        <v>93.08109363984062</v>
      </c>
      <c r="M87" s="7">
        <f t="shared" si="6"/>
      </c>
      <c r="N87" s="8">
        <f t="shared" si="7"/>
        <v>-20.828566017015287</v>
      </c>
    </row>
    <row r="88" spans="1:14" ht="12.75" outlineLevel="1">
      <c r="A88" s="1">
        <v>201902</v>
      </c>
      <c r="B88" s="2">
        <v>18.49</v>
      </c>
      <c r="C88" s="9">
        <v>3604.48</v>
      </c>
      <c r="E88" s="3">
        <f t="shared" si="0"/>
        <v>0.4326663061114024</v>
      </c>
      <c r="G88" s="12">
        <f t="shared" si="1"/>
        <v>201902</v>
      </c>
      <c r="H88" s="13">
        <f t="shared" si="2"/>
        <v>18.49</v>
      </c>
      <c r="I88"/>
      <c r="J88" s="12">
        <f t="shared" si="3"/>
        <v>128.61005949161708</v>
      </c>
      <c r="K88" s="12">
        <f t="shared" si="4"/>
        <v>110.13610960879757</v>
      </c>
      <c r="L88" s="16">
        <f t="shared" si="5"/>
        <v>92.12998477534022</v>
      </c>
      <c r="M88" s="7">
        <f t="shared" si="6"/>
      </c>
      <c r="N88" s="8">
        <f t="shared" si="7"/>
        <v>-20.496539210130475</v>
      </c>
    </row>
    <row r="89" spans="1:14" ht="12.75" outlineLevel="1">
      <c r="A89" s="1">
        <v>201903</v>
      </c>
      <c r="E89" s="3" t="e">
        <f t="shared" si="0"/>
        <v>#DIV/0!</v>
      </c>
      <c r="G89" s="12">
        <f t="shared" si="1"/>
        <v>201903</v>
      </c>
      <c r="H89" s="13">
        <f t="shared" si="2"/>
        <v>0</v>
      </c>
      <c r="I89"/>
      <c r="J89" s="12" t="e">
        <f t="shared" si="3"/>
        <v>#DIV/0!</v>
      </c>
      <c r="K89" s="12" t="e">
        <f t="shared" si="4"/>
        <v>#DIV/0!</v>
      </c>
      <c r="L89" s="16" t="e">
        <f t="shared" si="5"/>
        <v>#DIV/0!</v>
      </c>
      <c r="M89" s="7" t="e">
        <f t="shared" si="6"/>
        <v>#DIV/0!</v>
      </c>
      <c r="N89" s="8" t="e">
        <f t="shared" si="7"/>
        <v>#DIV/0!</v>
      </c>
    </row>
    <row r="90" spans="1:14" ht="12.75" outlineLevel="1">
      <c r="A90" s="1">
        <v>201904</v>
      </c>
      <c r="E90" s="3" t="e">
        <f t="shared" si="0"/>
        <v>#DIV/0!</v>
      </c>
      <c r="G90" s="12">
        <f t="shared" si="1"/>
        <v>201904</v>
      </c>
      <c r="H90" s="13">
        <f t="shared" si="2"/>
        <v>0</v>
      </c>
      <c r="I90"/>
      <c r="J90" s="12" t="e">
        <f t="shared" si="3"/>
        <v>#DIV/0!</v>
      </c>
      <c r="K90" s="12" t="e">
        <f t="shared" si="4"/>
        <v>#DIV/0!</v>
      </c>
      <c r="L90" s="16" t="e">
        <f t="shared" si="5"/>
        <v>#DIV/0!</v>
      </c>
      <c r="M90" s="7" t="e">
        <f t="shared" si="6"/>
        <v>#DIV/0!</v>
      </c>
      <c r="N90" s="8" t="e">
        <f t="shared" si="7"/>
        <v>#DIV/0!</v>
      </c>
    </row>
    <row r="91" spans="1:14" ht="12.75" outlineLevel="1">
      <c r="A91" s="1">
        <v>201905</v>
      </c>
      <c r="E91" s="3" t="e">
        <f t="shared" si="0"/>
        <v>#DIV/0!</v>
      </c>
      <c r="G91" s="12">
        <f t="shared" si="1"/>
        <v>201905</v>
      </c>
      <c r="H91" s="13">
        <f t="shared" si="2"/>
        <v>0</v>
      </c>
      <c r="I91"/>
      <c r="J91" s="12" t="e">
        <f t="shared" si="3"/>
        <v>#DIV/0!</v>
      </c>
      <c r="K91" s="12" t="e">
        <f t="shared" si="4"/>
        <v>#DIV/0!</v>
      </c>
      <c r="L91" s="16" t="e">
        <f t="shared" si="5"/>
        <v>#DIV/0!</v>
      </c>
      <c r="M91" s="7" t="e">
        <f t="shared" si="6"/>
        <v>#DIV/0!</v>
      </c>
      <c r="N91" s="8" t="e">
        <f t="shared" si="7"/>
        <v>#DIV/0!</v>
      </c>
    </row>
    <row r="92" spans="1:14" ht="12.75" outlineLevel="1">
      <c r="A92" s="1">
        <v>201906</v>
      </c>
      <c r="E92" s="3" t="e">
        <f t="shared" si="0"/>
        <v>#DIV/0!</v>
      </c>
      <c r="G92" s="12">
        <f t="shared" si="1"/>
        <v>201906</v>
      </c>
      <c r="H92" s="13">
        <f t="shared" si="2"/>
        <v>0</v>
      </c>
      <c r="I92"/>
      <c r="J92" s="12" t="e">
        <f t="shared" si="3"/>
        <v>#DIV/0!</v>
      </c>
      <c r="K92" s="12" t="e">
        <f t="shared" si="4"/>
        <v>#DIV/0!</v>
      </c>
      <c r="L92" s="16" t="e">
        <f t="shared" si="5"/>
        <v>#DIV/0!</v>
      </c>
      <c r="M92" s="7" t="e">
        <f t="shared" si="6"/>
        <v>#DIV/0!</v>
      </c>
      <c r="N92" s="8" t="e">
        <f t="shared" si="7"/>
        <v>#DIV/0!</v>
      </c>
    </row>
    <row r="93" spans="1:14" ht="12.75" outlineLevel="1">
      <c r="A93" s="1">
        <v>201907</v>
      </c>
      <c r="E93" s="3" t="e">
        <f t="shared" si="0"/>
        <v>#DIV/0!</v>
      </c>
      <c r="G93" s="12">
        <f t="shared" si="1"/>
        <v>201907</v>
      </c>
      <c r="H93" s="13">
        <f t="shared" si="2"/>
        <v>0</v>
      </c>
      <c r="I93"/>
      <c r="J93" s="12" t="e">
        <f t="shared" si="3"/>
        <v>#DIV/0!</v>
      </c>
      <c r="K93" s="12" t="e">
        <f t="shared" si="4"/>
        <v>#DIV/0!</v>
      </c>
      <c r="L93" s="16" t="e">
        <f t="shared" si="5"/>
        <v>#DIV/0!</v>
      </c>
      <c r="M93" s="7" t="e">
        <f t="shared" si="6"/>
        <v>#DIV/0!</v>
      </c>
      <c r="N93" s="8" t="e">
        <f t="shared" si="7"/>
        <v>#DIV/0!</v>
      </c>
    </row>
    <row r="94" spans="1:14" ht="12.75" outlineLevel="1">
      <c r="A94" s="1">
        <v>201908</v>
      </c>
      <c r="E94" s="3" t="e">
        <f t="shared" si="0"/>
        <v>#DIV/0!</v>
      </c>
      <c r="G94" s="12">
        <f t="shared" si="1"/>
        <v>201908</v>
      </c>
      <c r="H94" s="13">
        <f t="shared" si="2"/>
        <v>0</v>
      </c>
      <c r="I94"/>
      <c r="J94" s="12" t="e">
        <f t="shared" si="3"/>
        <v>#DIV/0!</v>
      </c>
      <c r="K94" s="12" t="e">
        <f t="shared" si="4"/>
        <v>#DIV/0!</v>
      </c>
      <c r="L94" s="16" t="e">
        <f t="shared" si="5"/>
        <v>#DIV/0!</v>
      </c>
      <c r="M94" s="7" t="e">
        <f t="shared" si="6"/>
        <v>#DIV/0!</v>
      </c>
      <c r="N94" s="8" t="e">
        <f t="shared" si="7"/>
        <v>#DIV/0!</v>
      </c>
    </row>
    <row r="95" spans="1:14" ht="12.75" outlineLevel="1">
      <c r="A95" s="1">
        <v>201909</v>
      </c>
      <c r="E95" s="3" t="e">
        <f t="shared" si="0"/>
        <v>#DIV/0!</v>
      </c>
      <c r="G95" s="12">
        <f t="shared" si="1"/>
        <v>201909</v>
      </c>
      <c r="H95" s="13">
        <f t="shared" si="2"/>
        <v>0</v>
      </c>
      <c r="I95"/>
      <c r="J95" s="12" t="e">
        <f t="shared" si="3"/>
        <v>#DIV/0!</v>
      </c>
      <c r="K95" s="12" t="e">
        <f t="shared" si="4"/>
        <v>#DIV/0!</v>
      </c>
      <c r="L95" s="16" t="e">
        <f t="shared" si="5"/>
        <v>#DIV/0!</v>
      </c>
      <c r="M95" s="7" t="e">
        <f t="shared" si="6"/>
        <v>#DIV/0!</v>
      </c>
      <c r="N95" s="8" t="e">
        <f t="shared" si="7"/>
        <v>#DIV/0!</v>
      </c>
    </row>
    <row r="96" spans="1:14" ht="12.75" outlineLevel="1">
      <c r="A96" s="1">
        <v>201910</v>
      </c>
      <c r="E96" s="3" t="e">
        <f t="shared" si="0"/>
        <v>#DIV/0!</v>
      </c>
      <c r="G96" s="12">
        <f t="shared" si="1"/>
        <v>201910</v>
      </c>
      <c r="H96" s="13">
        <f t="shared" si="2"/>
        <v>0</v>
      </c>
      <c r="I96"/>
      <c r="J96" s="12" t="e">
        <f t="shared" si="3"/>
        <v>#DIV/0!</v>
      </c>
      <c r="K96" s="12" t="e">
        <f t="shared" si="4"/>
        <v>#DIV/0!</v>
      </c>
      <c r="L96" s="16" t="e">
        <f t="shared" si="5"/>
        <v>#DIV/0!</v>
      </c>
      <c r="M96" s="7" t="e">
        <f t="shared" si="6"/>
        <v>#DIV/0!</v>
      </c>
      <c r="N96" s="8" t="e">
        <f t="shared" si="7"/>
        <v>#DIV/0!</v>
      </c>
    </row>
    <row r="97" spans="1:14" ht="12.75" outlineLevel="1">
      <c r="A97" s="1">
        <v>201911</v>
      </c>
      <c r="E97" s="3" t="e">
        <f>100*($B97-$B96)/$B97</f>
        <v>#DIV/0!</v>
      </c>
      <c r="G97" s="12">
        <f>A97</f>
        <v>201911</v>
      </c>
      <c r="H97" s="13">
        <f>$B97</f>
        <v>0</v>
      </c>
      <c r="I97"/>
      <c r="J97" s="12" t="e">
        <f t="shared" si="3"/>
        <v>#DIV/0!</v>
      </c>
      <c r="K97" s="12" t="e">
        <f t="shared" si="4"/>
        <v>#DIV/0!</v>
      </c>
      <c r="L97" s="16" t="e">
        <f t="shared" si="5"/>
        <v>#DIV/0!</v>
      </c>
      <c r="M97" s="7" t="e">
        <f t="shared" si="6"/>
        <v>#DIV/0!</v>
      </c>
      <c r="N97" s="8" t="e">
        <f t="shared" si="7"/>
        <v>#DIV/0!</v>
      </c>
    </row>
    <row r="98" spans="1:14" ht="12.75" outlineLevel="1">
      <c r="A98" s="1">
        <v>201912</v>
      </c>
      <c r="E98" s="3" t="e">
        <f>100*($B98-$B97)/$B98</f>
        <v>#DIV/0!</v>
      </c>
      <c r="G98" s="12">
        <f>A98</f>
        <v>201912</v>
      </c>
      <c r="H98" s="13">
        <f>$B98</f>
        <v>0</v>
      </c>
      <c r="I98"/>
      <c r="J98" s="12" t="e">
        <f>100-100*($B98-$B86)/$B98</f>
        <v>#DIV/0!</v>
      </c>
      <c r="K98" s="12" t="e">
        <f>100*AVERAGE($B87:$B98)/$B98</f>
        <v>#DIV/0!</v>
      </c>
      <c r="L98" s="16" t="e">
        <f>100*(AVERAGE($C87:$C98)/$C98)/(AVERAGE($B87:$B98)/$B98)</f>
        <v>#DIV/0!</v>
      </c>
      <c r="M98" s="7" t="e">
        <f>IF(AND(AVERAGE($B90:$B98)/$B98&lt;1,(AVERAGE($C90:$C98)/$C98/(AVERAGE($B90:$B98)/$B98))&gt;1),"*","")</f>
        <v>#DIV/0!</v>
      </c>
      <c r="N98" s="8" t="e">
        <f>100*AVERAGE($E87:$E98)/STDEVA($E87:$E98)</f>
        <v>#DIV/0!</v>
      </c>
    </row>
  </sheetData>
  <sheetProtection/>
  <printOptions/>
  <pageMargins left="0.79" right="0.79" top="1.05" bottom="1.05" header="0.79" footer="0.79"/>
  <pageSetup horizontalDpi="300" verticalDpi="300" orientation="portrait" paperSize="9"/>
  <headerFooter scaleWithDoc="0" alignWithMargins="0">
    <oddHeader>&amp;C&amp;"Times New Roman,Standaard"&amp;12&amp;A</oddHeader>
    <oddFooter>&amp;C&amp;"Times New Roman,Standaard"&amp;12Pagina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W98"/>
  <sheetViews>
    <sheetView zoomScale="80" zoomScaleNormal="80" workbookViewId="0" topLeftCell="A55">
      <selection activeCell="C89" sqref="C89"/>
    </sheetView>
  </sheetViews>
  <sheetFormatPr defaultColWidth="12.28125" defaultRowHeight="12.75" customHeight="1" outlineLevelRow="1"/>
  <cols>
    <col min="1" max="1" width="8.7109375" style="1" bestFit="1" customWidth="1"/>
    <col min="2" max="2" width="8.140625" style="2" bestFit="1" customWidth="1"/>
    <col min="3" max="3" width="9.140625" style="2" bestFit="1" customWidth="1"/>
    <col min="4" max="4" width="11.57421875" style="0" bestFit="1" customWidth="1"/>
    <col min="5" max="5" width="11.57421875" style="3" bestFit="1" customWidth="1"/>
    <col min="6" max="6" width="11.57421875" style="0" bestFit="1" customWidth="1"/>
    <col min="7" max="7" width="11.57421875" style="23" bestFit="1" customWidth="1"/>
    <col min="8" max="8" width="11.57421875" style="13" bestFit="1" customWidth="1"/>
    <col min="9" max="9" width="11.57421875" style="6" bestFit="1" customWidth="1"/>
    <col min="10" max="12" width="11.57421875" style="12" bestFit="1" customWidth="1"/>
    <col min="13" max="13" width="11.57421875" style="7" bestFit="1" customWidth="1"/>
    <col min="14" max="14" width="11.57421875" style="8" bestFit="1" customWidth="1"/>
    <col min="15" max="16384" width="11.57421875" style="0" bestFit="1" customWidth="1"/>
  </cols>
  <sheetData>
    <row r="1" spans="2:23" ht="12.75" outlineLevel="1">
      <c r="B1" s="2" t="s">
        <v>849</v>
      </c>
      <c r="C1" s="2" t="s">
        <v>0</v>
      </c>
      <c r="G1" s="23" t="str">
        <f>B1</f>
        <v>BELG</v>
      </c>
      <c r="Q1">
        <v>2017</v>
      </c>
      <c r="R1">
        <v>2016</v>
      </c>
      <c r="S1">
        <v>2015</v>
      </c>
      <c r="T1">
        <v>2014</v>
      </c>
      <c r="U1">
        <v>2013</v>
      </c>
      <c r="V1">
        <v>2012</v>
      </c>
      <c r="W1">
        <v>2011</v>
      </c>
    </row>
    <row r="2" spans="1:23" ht="12.75" outlineLevel="1">
      <c r="A2" s="1" t="s">
        <v>1</v>
      </c>
      <c r="B2" s="2" t="s">
        <v>5</v>
      </c>
      <c r="C2" s="2" t="s">
        <v>5</v>
      </c>
      <c r="E2" s="3" t="s">
        <v>6</v>
      </c>
      <c r="G2" s="23" t="s">
        <v>1</v>
      </c>
      <c r="H2" s="13" t="s">
        <v>7</v>
      </c>
      <c r="J2" s="12" t="s">
        <v>8</v>
      </c>
      <c r="K2" s="12" t="s">
        <v>9</v>
      </c>
      <c r="L2" s="12" t="s">
        <v>10</v>
      </c>
      <c r="N2" s="8" t="s">
        <v>11</v>
      </c>
      <c r="P2" s="18" t="s">
        <v>73</v>
      </c>
      <c r="Q2" s="18">
        <v>338.03</v>
      </c>
      <c r="R2" s="21">
        <v>338.03</v>
      </c>
      <c r="S2" s="21">
        <v>338.03</v>
      </c>
      <c r="T2" s="21">
        <v>338.03</v>
      </c>
      <c r="U2" s="21">
        <v>338.03</v>
      </c>
      <c r="V2" s="21">
        <v>318.01099999999997</v>
      </c>
      <c r="W2">
        <v>319.96299999999997</v>
      </c>
    </row>
    <row r="3" spans="1:23" ht="12.75" outlineLevel="1">
      <c r="A3" s="1">
        <v>201201</v>
      </c>
      <c r="B3" s="9">
        <v>20.5</v>
      </c>
      <c r="C3" s="2">
        <v>2206.8</v>
      </c>
      <c r="G3" s="23">
        <f aca="true" t="shared" si="0" ref="G3:G66">A3</f>
        <v>201201</v>
      </c>
      <c r="H3" s="13">
        <f aca="true" t="shared" si="1" ref="H3:H66">$B3</f>
        <v>20.5</v>
      </c>
      <c r="L3" s="16"/>
      <c r="P3" s="18" t="s">
        <v>78</v>
      </c>
      <c r="Q3" s="18" t="s">
        <v>458</v>
      </c>
      <c r="R3" s="21" t="s">
        <v>458</v>
      </c>
      <c r="S3" s="21" t="s">
        <v>334</v>
      </c>
      <c r="T3" s="21" t="s">
        <v>188</v>
      </c>
      <c r="U3" s="21" t="s">
        <v>850</v>
      </c>
      <c r="V3" s="21" t="s">
        <v>851</v>
      </c>
      <c r="W3" t="s">
        <v>440</v>
      </c>
    </row>
    <row r="4" spans="1:23" ht="12.75" outlineLevel="1">
      <c r="A4" s="1">
        <v>201202</v>
      </c>
      <c r="B4" s="9">
        <v>20.52</v>
      </c>
      <c r="C4" s="2">
        <v>2275.86</v>
      </c>
      <c r="E4" s="3">
        <f aca="true" t="shared" si="2" ref="E4:E67">100*($B4-$B3)/$B4</f>
        <v>0.09746588693956908</v>
      </c>
      <c r="G4" s="23">
        <f t="shared" si="0"/>
        <v>201202</v>
      </c>
      <c r="H4" s="13">
        <f t="shared" si="1"/>
        <v>20.52</v>
      </c>
      <c r="L4" s="16"/>
      <c r="P4" s="18" t="s">
        <v>86</v>
      </c>
      <c r="Q4" s="18" t="s">
        <v>334</v>
      </c>
      <c r="R4" s="21" t="s">
        <v>334</v>
      </c>
      <c r="S4" s="21" t="s">
        <v>334</v>
      </c>
      <c r="T4" s="21" t="s">
        <v>334</v>
      </c>
      <c r="U4" s="21" t="s">
        <v>221</v>
      </c>
      <c r="V4" s="21" t="s">
        <v>285</v>
      </c>
      <c r="W4" t="s">
        <v>478</v>
      </c>
    </row>
    <row r="5" spans="1:23" ht="12.75" outlineLevel="1">
      <c r="A5" s="1">
        <v>201203</v>
      </c>
      <c r="B5" s="9">
        <v>20.7</v>
      </c>
      <c r="C5" s="2">
        <v>2324.05</v>
      </c>
      <c r="E5" s="3">
        <f t="shared" si="2"/>
        <v>0.869565217391303</v>
      </c>
      <c r="G5" s="23">
        <f t="shared" si="0"/>
        <v>201203</v>
      </c>
      <c r="H5" s="13">
        <f t="shared" si="1"/>
        <v>20.7</v>
      </c>
      <c r="L5" s="16"/>
      <c r="P5" s="18" t="s">
        <v>93</v>
      </c>
      <c r="Q5" s="18" t="s">
        <v>852</v>
      </c>
      <c r="R5" s="21" t="s">
        <v>852</v>
      </c>
      <c r="S5" s="21" t="s">
        <v>853</v>
      </c>
      <c r="T5" s="21" t="s">
        <v>653</v>
      </c>
      <c r="U5" s="21" t="s">
        <v>854</v>
      </c>
      <c r="V5" s="21" t="s">
        <v>855</v>
      </c>
      <c r="W5" t="s">
        <v>856</v>
      </c>
    </row>
    <row r="6" spans="1:23" ht="12.75" outlineLevel="1">
      <c r="A6" s="1">
        <v>201204</v>
      </c>
      <c r="B6" s="9">
        <v>19.49</v>
      </c>
      <c r="C6" s="2">
        <v>2208.44</v>
      </c>
      <c r="E6" s="3">
        <f t="shared" si="2"/>
        <v>-6.208311954848646</v>
      </c>
      <c r="G6" s="23">
        <f t="shared" si="0"/>
        <v>201204</v>
      </c>
      <c r="H6" s="13">
        <f t="shared" si="1"/>
        <v>19.49</v>
      </c>
      <c r="L6" s="16"/>
      <c r="P6" s="18" t="s">
        <v>101</v>
      </c>
      <c r="Q6" s="18" t="s">
        <v>857</v>
      </c>
      <c r="R6" s="21" t="s">
        <v>858</v>
      </c>
      <c r="S6" s="21" t="s">
        <v>859</v>
      </c>
      <c r="T6" s="21" t="s">
        <v>860</v>
      </c>
      <c r="U6" s="21" t="s">
        <v>861</v>
      </c>
      <c r="V6" s="21" t="s">
        <v>862</v>
      </c>
      <c r="W6" t="s">
        <v>393</v>
      </c>
    </row>
    <row r="7" spans="1:23" ht="12.75" outlineLevel="1">
      <c r="A7" s="1">
        <v>201205</v>
      </c>
      <c r="B7" s="9">
        <v>19.34</v>
      </c>
      <c r="C7" s="2">
        <v>2093.56</v>
      </c>
      <c r="E7" s="3">
        <f t="shared" si="2"/>
        <v>-0.7755946225439431</v>
      </c>
      <c r="G7" s="23">
        <f t="shared" si="0"/>
        <v>201205</v>
      </c>
      <c r="H7" s="13">
        <f t="shared" si="1"/>
        <v>19.34</v>
      </c>
      <c r="L7" s="16"/>
      <c r="P7" s="18" t="s">
        <v>109</v>
      </c>
      <c r="Q7" s="18" t="s">
        <v>863</v>
      </c>
      <c r="R7" s="21" t="s">
        <v>864</v>
      </c>
      <c r="S7" s="21" t="s">
        <v>865</v>
      </c>
      <c r="T7" s="21" t="s">
        <v>521</v>
      </c>
      <c r="U7" s="21" t="s">
        <v>866</v>
      </c>
      <c r="V7" s="21" t="s">
        <v>867</v>
      </c>
      <c r="W7" t="s">
        <v>868</v>
      </c>
    </row>
    <row r="8" spans="1:23" ht="12.75" outlineLevel="1">
      <c r="A8" s="1">
        <v>201206</v>
      </c>
      <c r="B8" s="9">
        <v>20.39</v>
      </c>
      <c r="C8" s="2">
        <v>2227.63</v>
      </c>
      <c r="E8" s="3">
        <f t="shared" si="2"/>
        <v>5.1495831289847995</v>
      </c>
      <c r="G8" s="23">
        <f t="shared" si="0"/>
        <v>201206</v>
      </c>
      <c r="H8" s="13">
        <f t="shared" si="1"/>
        <v>20.39</v>
      </c>
      <c r="L8" s="16"/>
      <c r="P8" s="18" t="s">
        <v>117</v>
      </c>
      <c r="Q8" s="18" t="s">
        <v>869</v>
      </c>
      <c r="R8" s="21" t="s">
        <v>869</v>
      </c>
      <c r="S8" s="21" t="s">
        <v>870</v>
      </c>
      <c r="T8" s="21" t="s">
        <v>871</v>
      </c>
      <c r="U8" s="21" t="s">
        <v>872</v>
      </c>
      <c r="V8" s="21" t="s">
        <v>873</v>
      </c>
      <c r="W8" t="s">
        <v>874</v>
      </c>
    </row>
    <row r="9" spans="1:23" ht="12.75" outlineLevel="1">
      <c r="A9" s="1">
        <v>201207</v>
      </c>
      <c r="B9" s="9">
        <v>21.26</v>
      </c>
      <c r="C9" s="2">
        <v>2274.84</v>
      </c>
      <c r="E9" s="3">
        <f t="shared" si="2"/>
        <v>4.0921919096895625</v>
      </c>
      <c r="G9" s="23">
        <f t="shared" si="0"/>
        <v>201207</v>
      </c>
      <c r="H9" s="13">
        <f t="shared" si="1"/>
        <v>21.26</v>
      </c>
      <c r="L9" s="16"/>
      <c r="P9" s="18" t="s">
        <v>125</v>
      </c>
      <c r="Q9" s="18" t="s">
        <v>875</v>
      </c>
      <c r="R9" s="21" t="s">
        <v>876</v>
      </c>
      <c r="S9" s="21" t="s">
        <v>877</v>
      </c>
      <c r="T9" s="21" t="s">
        <v>878</v>
      </c>
      <c r="U9" s="21" t="s">
        <v>805</v>
      </c>
      <c r="V9" s="21" t="s">
        <v>879</v>
      </c>
      <c r="W9" t="s">
        <v>880</v>
      </c>
    </row>
    <row r="10" spans="1:23" ht="12.75" outlineLevel="1">
      <c r="A10" s="1">
        <v>201208</v>
      </c>
      <c r="B10" s="9">
        <v>21.39</v>
      </c>
      <c r="C10" s="2">
        <v>2345.69</v>
      </c>
      <c r="E10" s="3">
        <f t="shared" si="2"/>
        <v>0.607760635811122</v>
      </c>
      <c r="G10" s="23">
        <f t="shared" si="0"/>
        <v>201208</v>
      </c>
      <c r="H10" s="13">
        <f t="shared" si="1"/>
        <v>21.39</v>
      </c>
      <c r="L10" s="16"/>
      <c r="P10" s="18" t="s">
        <v>133</v>
      </c>
      <c r="Q10" s="18" t="s">
        <v>861</v>
      </c>
      <c r="R10" s="21" t="s">
        <v>881</v>
      </c>
      <c r="S10" s="21" t="s">
        <v>756</v>
      </c>
      <c r="T10" s="21" t="s">
        <v>692</v>
      </c>
      <c r="U10" s="21" t="s">
        <v>439</v>
      </c>
      <c r="V10" s="21" t="s">
        <v>701</v>
      </c>
      <c r="W10" t="s">
        <v>238</v>
      </c>
    </row>
    <row r="11" spans="1:23" ht="12.75" outlineLevel="1">
      <c r="A11" s="1">
        <v>201209</v>
      </c>
      <c r="B11" s="9">
        <v>21.57</v>
      </c>
      <c r="C11" s="2">
        <v>2373.3300000000004</v>
      </c>
      <c r="E11" s="3">
        <f t="shared" si="2"/>
        <v>0.8344923504867858</v>
      </c>
      <c r="G11" s="23">
        <f t="shared" si="0"/>
        <v>201209</v>
      </c>
      <c r="H11" s="13">
        <f t="shared" si="1"/>
        <v>21.57</v>
      </c>
      <c r="L11" s="16"/>
      <c r="P11" s="18" t="s">
        <v>141</v>
      </c>
      <c r="Q11" s="18" t="s">
        <v>882</v>
      </c>
      <c r="R11" s="21" t="s">
        <v>883</v>
      </c>
      <c r="S11" s="21" t="s">
        <v>884</v>
      </c>
      <c r="T11" s="21" t="s">
        <v>885</v>
      </c>
      <c r="U11" s="21" t="s">
        <v>886</v>
      </c>
      <c r="V11" s="21" t="s">
        <v>887</v>
      </c>
      <c r="W11" t="s">
        <v>888</v>
      </c>
    </row>
    <row r="12" spans="1:12" ht="12.75" outlineLevel="1">
      <c r="A12" s="1">
        <v>201210</v>
      </c>
      <c r="B12" s="9">
        <v>20.479999999999997</v>
      </c>
      <c r="C12" s="2">
        <v>2369.21</v>
      </c>
      <c r="E12" s="3">
        <f t="shared" si="2"/>
        <v>-5.322265625000018</v>
      </c>
      <c r="G12" s="23">
        <f t="shared" si="0"/>
        <v>201210</v>
      </c>
      <c r="H12" s="13">
        <f t="shared" si="1"/>
        <v>20.479999999999997</v>
      </c>
      <c r="L12" s="16"/>
    </row>
    <row r="13" spans="1:12" ht="12.75" outlineLevel="1">
      <c r="A13" s="1">
        <v>201211</v>
      </c>
      <c r="B13" s="9">
        <v>20.51</v>
      </c>
      <c r="C13" s="2">
        <v>2436.9500000000003</v>
      </c>
      <c r="E13" s="3">
        <f t="shared" si="2"/>
        <v>0.14627011214044217</v>
      </c>
      <c r="G13" s="23">
        <f t="shared" si="0"/>
        <v>201211</v>
      </c>
      <c r="H13" s="13">
        <f t="shared" si="1"/>
        <v>20.51</v>
      </c>
      <c r="L13" s="16"/>
    </row>
    <row r="14" spans="1:12" ht="12.75" outlineLevel="1">
      <c r="A14" s="1">
        <v>201212</v>
      </c>
      <c r="B14" s="9">
        <v>20.73</v>
      </c>
      <c r="C14" s="2">
        <v>2475.8100000000004</v>
      </c>
      <c r="E14" s="3">
        <f t="shared" si="2"/>
        <v>1.0612638687891889</v>
      </c>
      <c r="G14" s="23">
        <f t="shared" si="0"/>
        <v>201212</v>
      </c>
      <c r="H14" s="13">
        <f t="shared" si="1"/>
        <v>20.73</v>
      </c>
      <c r="L14" s="16"/>
    </row>
    <row r="15" spans="1:14" ht="12.75" outlineLevel="1">
      <c r="A15" s="1">
        <v>201301</v>
      </c>
      <c r="B15" s="9">
        <v>20.99</v>
      </c>
      <c r="C15" s="2">
        <v>2520.3500000000004</v>
      </c>
      <c r="E15" s="3">
        <f t="shared" si="2"/>
        <v>1.238685088137199</v>
      </c>
      <c r="G15" s="23">
        <f t="shared" si="0"/>
        <v>201301</v>
      </c>
      <c r="H15" s="13">
        <f t="shared" si="1"/>
        <v>20.99</v>
      </c>
      <c r="J15" s="12">
        <f aca="true" t="shared" si="3" ref="J15:J78">100-100*($B15-$B3)/$B15</f>
        <v>97.66555502620297</v>
      </c>
      <c r="K15" s="12">
        <f aca="true" t="shared" si="4" ref="K15:K78">100*AVERAGE($B4:$B15)/$B15</f>
        <v>98.20946482451961</v>
      </c>
      <c r="L15" s="16">
        <f aca="true" t="shared" si="5" ref="L15:L78">100*(AVERAGE($C4:$C15)/$C15)/(AVERAGE($B4:$B15)/$B15)</f>
        <v>94.01755080504056</v>
      </c>
      <c r="M15" s="7">
        <f aca="true" t="shared" si="6" ref="M15:M78">IF(AND(AVERAGE($B7:$B15)/$B15&lt;1,(AVERAGE($C7:$C15)/$C15/(AVERAGE($B7:$B15)/$B15))&gt;1),"*","")</f>
      </c>
      <c r="N15" s="8">
        <f aca="true" t="shared" si="7" ref="N15:N78">100*AVERAGE($E4:$E15)/STDEVA($E4:$E15)</f>
        <v>4.616601439780952</v>
      </c>
    </row>
    <row r="16" spans="1:14" ht="12.75" outlineLevel="1">
      <c r="A16" s="1">
        <v>201302</v>
      </c>
      <c r="B16" s="9">
        <v>19.99</v>
      </c>
      <c r="C16" s="2">
        <v>2569.17</v>
      </c>
      <c r="E16" s="3">
        <f t="shared" si="2"/>
        <v>-5.002501250625313</v>
      </c>
      <c r="G16" s="23">
        <f t="shared" si="0"/>
        <v>201302</v>
      </c>
      <c r="H16" s="13">
        <f t="shared" si="1"/>
        <v>19.99</v>
      </c>
      <c r="J16" s="12">
        <f t="shared" si="3"/>
        <v>102.65132566283143</v>
      </c>
      <c r="K16" s="12">
        <f t="shared" si="4"/>
        <v>102.9014507253627</v>
      </c>
      <c r="L16" s="16">
        <f t="shared" si="5"/>
        <v>88.95011122649079</v>
      </c>
      <c r="M16" s="7">
        <f t="shared" si="6"/>
      </c>
      <c r="N16" s="8">
        <f t="shared" si="7"/>
        <v>-7.747062453755444</v>
      </c>
    </row>
    <row r="17" spans="1:14" ht="12.75" outlineLevel="1">
      <c r="A17" s="1">
        <v>201303</v>
      </c>
      <c r="B17" s="9">
        <v>18.110000000000003</v>
      </c>
      <c r="C17" s="2">
        <v>2592.19</v>
      </c>
      <c r="E17" s="3">
        <f t="shared" si="2"/>
        <v>-10.381004969630013</v>
      </c>
      <c r="G17" s="23">
        <f t="shared" si="0"/>
        <v>201303</v>
      </c>
      <c r="H17" s="13">
        <f t="shared" si="1"/>
        <v>18.110000000000003</v>
      </c>
      <c r="J17" s="12">
        <f t="shared" si="3"/>
        <v>114.30149088901157</v>
      </c>
      <c r="K17" s="12">
        <f t="shared" si="4"/>
        <v>112.39186453156634</v>
      </c>
      <c r="L17" s="16">
        <f t="shared" si="5"/>
        <v>81.48287693081119</v>
      </c>
      <c r="M17" s="7">
        <f t="shared" si="6"/>
      </c>
      <c r="N17" s="8">
        <f t="shared" si="7"/>
        <v>-26.55616188267032</v>
      </c>
    </row>
    <row r="18" spans="1:14" ht="12.75" outlineLevel="1">
      <c r="A18" s="1">
        <v>201304</v>
      </c>
      <c r="B18" s="9">
        <v>17.5</v>
      </c>
      <c r="C18" s="2">
        <v>2643.42</v>
      </c>
      <c r="E18" s="3">
        <f t="shared" si="2"/>
        <v>-3.4857142857143026</v>
      </c>
      <c r="G18" s="23">
        <f t="shared" si="0"/>
        <v>201304</v>
      </c>
      <c r="H18" s="13">
        <f t="shared" si="1"/>
        <v>17.5</v>
      </c>
      <c r="J18" s="12">
        <f t="shared" si="3"/>
        <v>111.37142857142857</v>
      </c>
      <c r="K18" s="12">
        <f t="shared" si="4"/>
        <v>115.36190476190478</v>
      </c>
      <c r="L18" s="16">
        <f t="shared" si="5"/>
        <v>79.03523309159894</v>
      </c>
      <c r="M18" s="7">
        <f t="shared" si="6"/>
      </c>
      <c r="N18" s="8">
        <f t="shared" si="7"/>
        <v>-22.61856019599729</v>
      </c>
    </row>
    <row r="19" spans="1:14" ht="12.75" outlineLevel="1">
      <c r="A19" s="1">
        <v>201305</v>
      </c>
      <c r="B19" s="9">
        <v>17.29</v>
      </c>
      <c r="C19" s="2">
        <v>2649.36</v>
      </c>
      <c r="E19" s="3">
        <f t="shared" si="2"/>
        <v>-1.2145748987854301</v>
      </c>
      <c r="G19" s="23">
        <f t="shared" si="0"/>
        <v>201305</v>
      </c>
      <c r="H19" s="13">
        <f t="shared" si="1"/>
        <v>17.29</v>
      </c>
      <c r="J19" s="12">
        <f t="shared" si="3"/>
        <v>111.85656448814343</v>
      </c>
      <c r="K19" s="12">
        <f t="shared" si="4"/>
        <v>115.775014459225</v>
      </c>
      <c r="L19" s="16">
        <f t="shared" si="5"/>
        <v>80.08666571702906</v>
      </c>
      <c r="M19" s="7">
        <f t="shared" si="6"/>
      </c>
      <c r="N19" s="8">
        <f t="shared" si="7"/>
        <v>-23.457864070181756</v>
      </c>
    </row>
    <row r="20" spans="1:14" ht="12.75" outlineLevel="1">
      <c r="A20" s="1">
        <v>201306</v>
      </c>
      <c r="B20" s="9">
        <v>17.24</v>
      </c>
      <c r="C20" s="2">
        <v>2526.11</v>
      </c>
      <c r="E20" s="3">
        <f t="shared" si="2"/>
        <v>-0.29002320185615266</v>
      </c>
      <c r="G20" s="23">
        <f t="shared" si="0"/>
        <v>201306</v>
      </c>
      <c r="H20" s="13">
        <f t="shared" si="1"/>
        <v>17.24</v>
      </c>
      <c r="J20" s="12">
        <f t="shared" si="3"/>
        <v>118.27146171693737</v>
      </c>
      <c r="K20" s="12">
        <f t="shared" si="4"/>
        <v>114.58816705336429</v>
      </c>
      <c r="L20" s="16">
        <f t="shared" si="5"/>
        <v>85.72339267898084</v>
      </c>
      <c r="M20" s="7">
        <f t="shared" si="6"/>
      </c>
      <c r="N20" s="8">
        <f t="shared" si="7"/>
        <v>-37.64511332319251</v>
      </c>
    </row>
    <row r="21" spans="1:14" ht="12.75" outlineLevel="1">
      <c r="A21" s="1">
        <v>201307</v>
      </c>
      <c r="B21" s="9">
        <v>18.419999999999998</v>
      </c>
      <c r="C21" s="2">
        <v>2662.68</v>
      </c>
      <c r="E21" s="3">
        <f t="shared" si="2"/>
        <v>6.406080347448425</v>
      </c>
      <c r="G21" s="23">
        <f t="shared" si="0"/>
        <v>201307</v>
      </c>
      <c r="H21" s="13">
        <f t="shared" si="1"/>
        <v>18.419999999999998</v>
      </c>
      <c r="J21" s="12">
        <f t="shared" si="3"/>
        <v>115.41802388707929</v>
      </c>
      <c r="K21" s="12">
        <f t="shared" si="4"/>
        <v>105.96272167933408</v>
      </c>
      <c r="L21" s="16">
        <f t="shared" si="5"/>
        <v>89.09216085536565</v>
      </c>
      <c r="M21" s="7">
        <f t="shared" si="6"/>
      </c>
      <c r="N21" s="8">
        <f t="shared" si="7"/>
        <v>-30.11152339536765</v>
      </c>
    </row>
    <row r="22" spans="1:14" ht="12.75" outlineLevel="1">
      <c r="A22" s="1">
        <v>201308</v>
      </c>
      <c r="B22" s="9">
        <v>18.1</v>
      </c>
      <c r="C22" s="2">
        <v>2673.42</v>
      </c>
      <c r="E22" s="3">
        <f t="shared" si="2"/>
        <v>-1.767955801104954</v>
      </c>
      <c r="G22" s="23">
        <f t="shared" si="0"/>
        <v>201308</v>
      </c>
      <c r="H22" s="13">
        <f t="shared" si="1"/>
        <v>18.1</v>
      </c>
      <c r="J22" s="12">
        <f t="shared" si="3"/>
        <v>118.1767955801105</v>
      </c>
      <c r="K22" s="12">
        <f t="shared" si="4"/>
        <v>106.32136279926334</v>
      </c>
      <c r="L22" s="16">
        <f t="shared" si="5"/>
        <v>89.39576345880718</v>
      </c>
      <c r="M22" s="7">
        <f t="shared" si="6"/>
      </c>
      <c r="N22" s="8">
        <f t="shared" si="7"/>
        <v>-35.092617206504336</v>
      </c>
    </row>
    <row r="23" spans="1:14" ht="12.75" outlineLevel="1">
      <c r="A23" s="1">
        <v>201309</v>
      </c>
      <c r="B23" s="9">
        <v>19.650000000000002</v>
      </c>
      <c r="C23" s="2">
        <v>2802.27</v>
      </c>
      <c r="E23" s="3">
        <f t="shared" si="2"/>
        <v>7.888040712468196</v>
      </c>
      <c r="G23" s="23">
        <f t="shared" si="0"/>
        <v>201309</v>
      </c>
      <c r="H23" s="13">
        <f t="shared" si="1"/>
        <v>19.650000000000002</v>
      </c>
      <c r="J23" s="12">
        <f t="shared" si="3"/>
        <v>109.7709923664122</v>
      </c>
      <c r="K23" s="12">
        <f t="shared" si="4"/>
        <v>97.12044105173874</v>
      </c>
      <c r="L23" s="16">
        <f t="shared" si="5"/>
        <v>94.67838005903471</v>
      </c>
      <c r="M23" s="7">
        <f t="shared" si="6"/>
      </c>
      <c r="N23" s="8">
        <f t="shared" si="7"/>
        <v>-17.89530115645326</v>
      </c>
    </row>
    <row r="24" spans="1:14" ht="12.75" outlineLevel="1">
      <c r="A24" s="1">
        <v>201310</v>
      </c>
      <c r="B24" s="2">
        <v>20.17</v>
      </c>
      <c r="C24" s="2">
        <v>2904.3500000000004</v>
      </c>
      <c r="E24" s="3">
        <f t="shared" si="2"/>
        <v>2.578086266732769</v>
      </c>
      <c r="G24" s="23">
        <f t="shared" si="0"/>
        <v>201310</v>
      </c>
      <c r="H24" s="13">
        <f t="shared" si="1"/>
        <v>20.17</v>
      </c>
      <c r="J24" s="12">
        <f t="shared" si="3"/>
        <v>101.53693604362913</v>
      </c>
      <c r="K24" s="12">
        <f t="shared" si="4"/>
        <v>94.48851429515781</v>
      </c>
      <c r="L24" s="16">
        <f t="shared" si="5"/>
        <v>95.52023510954336</v>
      </c>
      <c r="M24" s="7" t="str">
        <f t="shared" si="6"/>
        <v>*</v>
      </c>
      <c r="N24" s="8">
        <f t="shared" si="7"/>
        <v>-4.825064888586608</v>
      </c>
    </row>
    <row r="25" spans="1:14" ht="12.75" outlineLevel="1">
      <c r="A25" s="1">
        <v>201311</v>
      </c>
      <c r="B25" s="2">
        <v>21.87</v>
      </c>
      <c r="C25" s="2">
        <v>2870.8900000000003</v>
      </c>
      <c r="E25" s="3">
        <f t="shared" si="2"/>
        <v>7.773205304069498</v>
      </c>
      <c r="G25" s="23">
        <f t="shared" si="0"/>
        <v>201311</v>
      </c>
      <c r="H25" s="13">
        <f t="shared" si="1"/>
        <v>21.87</v>
      </c>
      <c r="J25" s="12">
        <f t="shared" si="3"/>
        <v>93.7814357567444</v>
      </c>
      <c r="K25" s="12">
        <f t="shared" si="4"/>
        <v>87.66194177716811</v>
      </c>
      <c r="L25" s="16">
        <f t="shared" si="5"/>
        <v>105.59562052994416</v>
      </c>
      <c r="M25" s="7" t="str">
        <f t="shared" si="6"/>
        <v>*</v>
      </c>
      <c r="N25" s="8">
        <f t="shared" si="7"/>
        <v>7.413734697791311</v>
      </c>
    </row>
    <row r="26" spans="1:14" ht="12.75" outlineLevel="1">
      <c r="A26" s="1">
        <v>201312</v>
      </c>
      <c r="B26" s="2">
        <v>21.505</v>
      </c>
      <c r="C26" s="2">
        <v>2923.82</v>
      </c>
      <c r="E26" s="3">
        <f t="shared" si="2"/>
        <v>-1.6972797023948012</v>
      </c>
      <c r="G26" s="23">
        <f t="shared" si="0"/>
        <v>201312</v>
      </c>
      <c r="H26" s="13">
        <f t="shared" si="1"/>
        <v>21.505</v>
      </c>
      <c r="J26" s="12">
        <f t="shared" si="3"/>
        <v>96.39618693327134</v>
      </c>
      <c r="K26" s="12">
        <f t="shared" si="4"/>
        <v>89.45012787723785</v>
      </c>
      <c r="L26" s="16">
        <f t="shared" si="5"/>
        <v>103.03878174642841</v>
      </c>
      <c r="M26" s="7" t="str">
        <f t="shared" si="6"/>
        <v>*</v>
      </c>
      <c r="N26" s="8">
        <f t="shared" si="7"/>
        <v>3.140013611626358</v>
      </c>
    </row>
    <row r="27" spans="1:14" ht="12.75" outlineLevel="1">
      <c r="A27" s="1">
        <v>201401</v>
      </c>
      <c r="B27" s="2">
        <v>21.19</v>
      </c>
      <c r="C27" s="2">
        <v>2891.25</v>
      </c>
      <c r="E27" s="3">
        <f t="shared" si="2"/>
        <v>-1.4865502595563838</v>
      </c>
      <c r="G27" s="23">
        <f t="shared" si="0"/>
        <v>201401</v>
      </c>
      <c r="H27" s="13">
        <f t="shared" si="1"/>
        <v>21.19</v>
      </c>
      <c r="J27" s="12">
        <f t="shared" si="3"/>
        <v>99.056158565361</v>
      </c>
      <c r="K27" s="12">
        <f t="shared" si="4"/>
        <v>90.85850243825703</v>
      </c>
      <c r="L27" s="16">
        <f t="shared" si="5"/>
        <v>103.76093372039959</v>
      </c>
      <c r="M27" s="7" t="str">
        <f t="shared" si="6"/>
        <v>*</v>
      </c>
      <c r="N27" s="8">
        <f t="shared" si="7"/>
        <v>-1.042799696665356</v>
      </c>
    </row>
    <row r="28" spans="1:14" ht="12.75" outlineLevel="1">
      <c r="A28" s="1">
        <v>201402</v>
      </c>
      <c r="B28" s="2">
        <v>21.85</v>
      </c>
      <c r="C28" s="2">
        <v>3096.9100000000003</v>
      </c>
      <c r="E28" s="3">
        <f t="shared" si="2"/>
        <v>3.0205949656750577</v>
      </c>
      <c r="G28" s="23">
        <f t="shared" si="0"/>
        <v>201402</v>
      </c>
      <c r="H28" s="13">
        <f t="shared" si="1"/>
        <v>21.85</v>
      </c>
      <c r="J28" s="12">
        <f t="shared" si="3"/>
        <v>91.48741418764301</v>
      </c>
      <c r="K28" s="12">
        <f t="shared" si="4"/>
        <v>88.82341723874906</v>
      </c>
      <c r="L28" s="16">
        <f t="shared" si="5"/>
        <v>100.68857561503515</v>
      </c>
      <c r="M28" s="7">
        <f t="shared" si="6"/>
      </c>
      <c r="N28" s="8">
        <f t="shared" si="7"/>
        <v>11.627391198094557</v>
      </c>
    </row>
    <row r="29" spans="1:14" ht="12.75" outlineLevel="1">
      <c r="A29" s="1">
        <v>201403</v>
      </c>
      <c r="B29" s="2">
        <v>22.73</v>
      </c>
      <c r="C29" s="2">
        <v>3129.94</v>
      </c>
      <c r="E29" s="3">
        <f t="shared" si="2"/>
        <v>3.8715354157501056</v>
      </c>
      <c r="G29" s="23">
        <f t="shared" si="0"/>
        <v>201403</v>
      </c>
      <c r="H29" s="13">
        <f t="shared" si="1"/>
        <v>22.73</v>
      </c>
      <c r="J29" s="12">
        <f t="shared" si="3"/>
        <v>79.67443906731194</v>
      </c>
      <c r="K29" s="12">
        <f t="shared" si="4"/>
        <v>87.07838392726207</v>
      </c>
      <c r="L29" s="16">
        <f t="shared" si="5"/>
        <v>103.26669572152673</v>
      </c>
      <c r="M29" s="7" t="str">
        <f t="shared" si="6"/>
        <v>*</v>
      </c>
      <c r="N29" s="8">
        <f t="shared" si="7"/>
        <v>44.799596440300135</v>
      </c>
    </row>
    <row r="30" spans="1:14" ht="12.75" outlineLevel="1">
      <c r="A30" s="1">
        <v>201404</v>
      </c>
      <c r="B30" s="2">
        <v>22.06</v>
      </c>
      <c r="C30" s="2">
        <v>3089.8</v>
      </c>
      <c r="E30" s="3">
        <f t="shared" si="2"/>
        <v>-3.0371713508612954</v>
      </c>
      <c r="G30" s="23">
        <f t="shared" si="0"/>
        <v>201404</v>
      </c>
      <c r="H30" s="13">
        <f t="shared" si="1"/>
        <v>22.06</v>
      </c>
      <c r="J30" s="12">
        <f t="shared" si="3"/>
        <v>79.32910244786945</v>
      </c>
      <c r="K30" s="12">
        <f t="shared" si="4"/>
        <v>91.44567845270474</v>
      </c>
      <c r="L30" s="16">
        <f t="shared" si="5"/>
        <v>100.92885742855296</v>
      </c>
      <c r="M30" s="7">
        <f t="shared" si="6"/>
      </c>
      <c r="N30" s="8">
        <f t="shared" si="7"/>
        <v>46.32865119858881</v>
      </c>
    </row>
    <row r="31" spans="1:14" ht="12.75" outlineLevel="1">
      <c r="A31" s="1">
        <v>201405</v>
      </c>
      <c r="B31" s="2">
        <v>24.305</v>
      </c>
      <c r="C31" s="2">
        <v>3159.1</v>
      </c>
      <c r="E31" s="3">
        <f t="shared" si="2"/>
        <v>9.236782555029833</v>
      </c>
      <c r="G31" s="23">
        <f t="shared" si="0"/>
        <v>201405</v>
      </c>
      <c r="H31" s="13">
        <f t="shared" si="1"/>
        <v>24.305</v>
      </c>
      <c r="J31" s="12">
        <f t="shared" si="3"/>
        <v>71.13762600288007</v>
      </c>
      <c r="K31" s="12">
        <f t="shared" si="4"/>
        <v>85.40423781114997</v>
      </c>
      <c r="L31" s="16">
        <f t="shared" si="5"/>
        <v>107.27227599106818</v>
      </c>
      <c r="M31" s="7" t="str">
        <f t="shared" si="6"/>
        <v>*</v>
      </c>
      <c r="N31" s="8">
        <f t="shared" si="7"/>
        <v>62.081711421531</v>
      </c>
    </row>
    <row r="32" spans="1:14" ht="12.75" outlineLevel="1">
      <c r="A32" s="1">
        <v>201406</v>
      </c>
      <c r="B32" s="2">
        <v>24.24</v>
      </c>
      <c r="C32" s="2">
        <v>3127.21</v>
      </c>
      <c r="E32" s="3">
        <f t="shared" si="2"/>
        <v>-0.2681518151815234</v>
      </c>
      <c r="G32" s="23">
        <f t="shared" si="0"/>
        <v>201406</v>
      </c>
      <c r="H32" s="13">
        <f t="shared" si="1"/>
        <v>24.24</v>
      </c>
      <c r="J32" s="12">
        <f t="shared" si="3"/>
        <v>71.12211221122112</v>
      </c>
      <c r="K32" s="12">
        <f t="shared" si="4"/>
        <v>88.0397414741474</v>
      </c>
      <c r="L32" s="16">
        <f t="shared" si="5"/>
        <v>106.94161683804302</v>
      </c>
      <c r="M32" s="7" t="str">
        <f t="shared" si="6"/>
        <v>*</v>
      </c>
      <c r="N32" s="8">
        <f t="shared" si="7"/>
        <v>62.142903477721454</v>
      </c>
    </row>
    <row r="33" spans="1:14" ht="12.75" outlineLevel="1">
      <c r="A33" s="1">
        <v>201407</v>
      </c>
      <c r="B33" s="2">
        <v>24.42</v>
      </c>
      <c r="C33" s="2">
        <v>3098.74</v>
      </c>
      <c r="E33" s="3">
        <f t="shared" si="2"/>
        <v>0.7371007371007504</v>
      </c>
      <c r="G33" s="12">
        <f t="shared" si="0"/>
        <v>201407</v>
      </c>
      <c r="H33" s="13">
        <f t="shared" si="1"/>
        <v>24.42</v>
      </c>
      <c r="J33" s="12">
        <f t="shared" si="3"/>
        <v>75.42997542997541</v>
      </c>
      <c r="K33" s="12">
        <f t="shared" si="4"/>
        <v>89.43830193830193</v>
      </c>
      <c r="L33" s="16">
        <f t="shared" si="5"/>
        <v>107.54768952695962</v>
      </c>
      <c r="M33" s="7" t="str">
        <f t="shared" si="6"/>
        <v>*</v>
      </c>
      <c r="N33" s="8">
        <f t="shared" si="7"/>
        <v>52.9077822425951</v>
      </c>
    </row>
    <row r="34" spans="1:14" ht="12.75" outlineLevel="1">
      <c r="A34" s="1">
        <v>201408</v>
      </c>
      <c r="B34" s="2">
        <v>27.14</v>
      </c>
      <c r="C34" s="2">
        <v>3192.72</v>
      </c>
      <c r="E34" s="3">
        <f t="shared" si="2"/>
        <v>10.022107590272656</v>
      </c>
      <c r="G34" s="12">
        <f t="shared" si="0"/>
        <v>201408</v>
      </c>
      <c r="H34" s="13">
        <f t="shared" si="1"/>
        <v>27.14</v>
      </c>
      <c r="J34" s="12">
        <f t="shared" si="3"/>
        <v>66.69123065585852</v>
      </c>
      <c r="K34" s="12">
        <f t="shared" si="4"/>
        <v>83.25042986981084</v>
      </c>
      <c r="L34" s="16">
        <f t="shared" si="5"/>
        <v>113.76862288309378</v>
      </c>
      <c r="M34" s="7" t="str">
        <f t="shared" si="6"/>
        <v>*</v>
      </c>
      <c r="N34" s="8">
        <f t="shared" si="7"/>
        <v>70.46401476574974</v>
      </c>
    </row>
    <row r="35" spans="1:14" ht="12.75" outlineLevel="1">
      <c r="A35" s="1">
        <v>201409</v>
      </c>
      <c r="B35" s="2">
        <v>27.56</v>
      </c>
      <c r="C35" s="2">
        <v>3221.4</v>
      </c>
      <c r="E35" s="3">
        <f t="shared" si="2"/>
        <v>1.523947750362838</v>
      </c>
      <c r="G35" s="12">
        <f t="shared" si="0"/>
        <v>201409</v>
      </c>
      <c r="H35" s="13">
        <f t="shared" si="1"/>
        <v>27.56</v>
      </c>
      <c r="J35" s="12">
        <f t="shared" si="3"/>
        <v>71.2989840348331</v>
      </c>
      <c r="K35" s="12">
        <f t="shared" si="4"/>
        <v>84.37348814707306</v>
      </c>
      <c r="L35" s="16">
        <f t="shared" si="5"/>
        <v>112.53994382214866</v>
      </c>
      <c r="M35" s="7" t="str">
        <f t="shared" si="6"/>
        <v>*</v>
      </c>
      <c r="N35" s="8">
        <f t="shared" si="7"/>
        <v>61.94028409680376</v>
      </c>
    </row>
    <row r="36" spans="1:14" ht="12.75" outlineLevel="1">
      <c r="A36" s="1">
        <v>201410</v>
      </c>
      <c r="B36" s="2">
        <v>30.110000000000003</v>
      </c>
      <c r="C36" s="2">
        <v>3157.15</v>
      </c>
      <c r="E36" s="3">
        <f t="shared" si="2"/>
        <v>8.468947193623395</v>
      </c>
      <c r="G36" s="12">
        <f t="shared" si="0"/>
        <v>201410</v>
      </c>
      <c r="H36" s="13">
        <f t="shared" si="1"/>
        <v>30.110000000000003</v>
      </c>
      <c r="J36" s="12">
        <f t="shared" si="3"/>
        <v>66.98771172367984</v>
      </c>
      <c r="K36" s="12">
        <f t="shared" si="4"/>
        <v>79.97896601350602</v>
      </c>
      <c r="L36" s="16">
        <f t="shared" si="5"/>
        <v>121.97396510055782</v>
      </c>
      <c r="M36" s="7" t="str">
        <f t="shared" si="6"/>
        <v>*</v>
      </c>
      <c r="N36" s="8">
        <f t="shared" si="7"/>
        <v>68.38993162534601</v>
      </c>
    </row>
    <row r="37" spans="1:14" ht="12.75" outlineLevel="1">
      <c r="A37" s="1">
        <v>201411</v>
      </c>
      <c r="B37" s="2">
        <v>31.75</v>
      </c>
      <c r="C37" s="2">
        <v>3287.9100000000003</v>
      </c>
      <c r="E37" s="3">
        <f t="shared" si="2"/>
        <v>5.165354330708652</v>
      </c>
      <c r="G37" s="12">
        <f t="shared" si="0"/>
        <v>201411</v>
      </c>
      <c r="H37" s="13">
        <f t="shared" si="1"/>
        <v>31.75</v>
      </c>
      <c r="J37" s="12">
        <f t="shared" si="3"/>
        <v>68.88188976377953</v>
      </c>
      <c r="K37" s="12">
        <f t="shared" si="4"/>
        <v>78.44094488188976</v>
      </c>
      <c r="L37" s="16">
        <f t="shared" si="5"/>
        <v>120.76699402594531</v>
      </c>
      <c r="M37" s="7" t="str">
        <f t="shared" si="6"/>
        <v>*</v>
      </c>
      <c r="N37" s="8">
        <f t="shared" si="7"/>
        <v>66.23129973225343</v>
      </c>
    </row>
    <row r="38" spans="1:14" ht="12.75" outlineLevel="1">
      <c r="A38" s="1">
        <v>201412</v>
      </c>
      <c r="B38" s="2">
        <v>30.1</v>
      </c>
      <c r="C38" s="2">
        <v>3285.26</v>
      </c>
      <c r="E38" s="3">
        <f t="shared" si="2"/>
        <v>-5.481727574750826</v>
      </c>
      <c r="G38" s="12">
        <f t="shared" si="0"/>
        <v>201412</v>
      </c>
      <c r="H38" s="13">
        <f t="shared" si="1"/>
        <v>30.1</v>
      </c>
      <c r="J38" s="12">
        <f t="shared" si="3"/>
        <v>71.44518272425249</v>
      </c>
      <c r="K38" s="12">
        <f t="shared" si="4"/>
        <v>85.12043189368772</v>
      </c>
      <c r="L38" s="16">
        <f t="shared" si="5"/>
        <v>112.45714394762499</v>
      </c>
      <c r="M38" s="7" t="str">
        <f t="shared" si="6"/>
        <v>*</v>
      </c>
      <c r="N38" s="8">
        <f t="shared" si="7"/>
        <v>53.584476440732985</v>
      </c>
    </row>
    <row r="39" spans="1:14" ht="12.75" outlineLevel="1">
      <c r="A39" s="1">
        <v>201501</v>
      </c>
      <c r="B39" s="2">
        <v>32.99</v>
      </c>
      <c r="C39" s="2">
        <v>3530.3100000000004</v>
      </c>
      <c r="E39" s="3">
        <f t="shared" si="2"/>
        <v>8.760230372840256</v>
      </c>
      <c r="G39" s="12">
        <f t="shared" si="0"/>
        <v>201501</v>
      </c>
      <c r="H39" s="13">
        <f t="shared" si="1"/>
        <v>32.99</v>
      </c>
      <c r="J39" s="12">
        <f t="shared" si="3"/>
        <v>64.23158532888755</v>
      </c>
      <c r="K39" s="12">
        <f t="shared" si="4"/>
        <v>80.64438718803679</v>
      </c>
      <c r="L39" s="16">
        <f t="shared" si="5"/>
        <v>112.33020797935949</v>
      </c>
      <c r="M39" s="7" t="str">
        <f t="shared" si="6"/>
        <v>*</v>
      </c>
      <c r="N39" s="8">
        <f t="shared" si="7"/>
        <v>69.39287044381314</v>
      </c>
    </row>
    <row r="40" spans="1:14" ht="12.75" outlineLevel="1">
      <c r="A40" s="1">
        <v>201502</v>
      </c>
      <c r="B40" s="2">
        <v>33.620000000000005</v>
      </c>
      <c r="C40" s="2">
        <v>3714.44</v>
      </c>
      <c r="E40" s="3">
        <f t="shared" si="2"/>
        <v>1.873884592504469</v>
      </c>
      <c r="G40" s="12">
        <f t="shared" si="0"/>
        <v>201502</v>
      </c>
      <c r="H40" s="13">
        <f t="shared" si="1"/>
        <v>33.620000000000005</v>
      </c>
      <c r="J40" s="12">
        <f t="shared" si="3"/>
        <v>64.99107674003568</v>
      </c>
      <c r="K40" s="12">
        <f t="shared" si="4"/>
        <v>82.0506147134642</v>
      </c>
      <c r="L40" s="16">
        <f t="shared" si="5"/>
        <v>106.62060240724269</v>
      </c>
      <c r="M40" s="7" t="str">
        <f t="shared" si="6"/>
        <v>*</v>
      </c>
      <c r="N40" s="8">
        <f t="shared" si="7"/>
        <v>67.22268229335813</v>
      </c>
    </row>
    <row r="41" spans="1:14" ht="12.75" outlineLevel="1">
      <c r="A41" s="1">
        <v>201503</v>
      </c>
      <c r="B41" s="2">
        <v>32.575</v>
      </c>
      <c r="C41" s="2">
        <v>3725.82</v>
      </c>
      <c r="E41" s="3">
        <f t="shared" si="2"/>
        <v>-3.207981580967004</v>
      </c>
      <c r="G41" s="12">
        <f t="shared" si="0"/>
        <v>201503</v>
      </c>
      <c r="H41" s="13">
        <f t="shared" si="1"/>
        <v>32.575</v>
      </c>
      <c r="J41" s="12">
        <f t="shared" si="3"/>
        <v>69.77743668457406</v>
      </c>
      <c r="K41" s="12">
        <f t="shared" si="4"/>
        <v>87.2013302634945</v>
      </c>
      <c r="L41" s="16">
        <f t="shared" si="5"/>
        <v>101.5448120526421</v>
      </c>
      <c r="M41" s="7">
        <f t="shared" si="6"/>
      </c>
      <c r="N41" s="8">
        <f t="shared" si="7"/>
        <v>52.06952163697928</v>
      </c>
    </row>
    <row r="42" spans="1:14" ht="12.75" outlineLevel="1">
      <c r="A42" s="1">
        <v>201504</v>
      </c>
      <c r="B42" s="2">
        <v>33.309999999999995</v>
      </c>
      <c r="C42" s="2">
        <v>3674.18</v>
      </c>
      <c r="E42" s="3">
        <f t="shared" si="2"/>
        <v>2.2065445812068223</v>
      </c>
      <c r="G42" s="12">
        <f t="shared" si="0"/>
        <v>201504</v>
      </c>
      <c r="H42" s="13">
        <f t="shared" si="1"/>
        <v>33.309999999999995</v>
      </c>
      <c r="J42" s="12">
        <f t="shared" si="3"/>
        <v>66.22635845091565</v>
      </c>
      <c r="K42" s="12">
        <f t="shared" si="4"/>
        <v>88.09166416491546</v>
      </c>
      <c r="L42" s="16">
        <f t="shared" si="5"/>
        <v>103.43587208458487</v>
      </c>
      <c r="M42" s="7">
        <f t="shared" si="6"/>
      </c>
      <c r="N42" s="8">
        <f t="shared" si="7"/>
        <v>63.84585258860083</v>
      </c>
    </row>
    <row r="43" spans="1:14" ht="12.75" outlineLevel="1">
      <c r="A43" s="1">
        <v>201505</v>
      </c>
      <c r="B43" s="2">
        <v>31.62</v>
      </c>
      <c r="C43" s="2">
        <v>3708.66</v>
      </c>
      <c r="E43" s="3">
        <f t="shared" si="2"/>
        <v>-5.344718532574302</v>
      </c>
      <c r="G43" s="12">
        <f t="shared" si="0"/>
        <v>201505</v>
      </c>
      <c r="H43" s="13">
        <f t="shared" si="1"/>
        <v>31.62</v>
      </c>
      <c r="J43" s="12">
        <f t="shared" si="3"/>
        <v>76.86590765338393</v>
      </c>
      <c r="K43" s="12">
        <f t="shared" si="4"/>
        <v>94.72775669407547</v>
      </c>
      <c r="L43" s="16">
        <f t="shared" si="5"/>
        <v>96.59903256986034</v>
      </c>
      <c r="M43" s="7">
        <f t="shared" si="6"/>
      </c>
      <c r="N43" s="8">
        <f t="shared" si="7"/>
        <v>38.64120068792806</v>
      </c>
    </row>
    <row r="44" spans="1:14" ht="12.75" outlineLevel="1">
      <c r="A44" s="1">
        <v>201506</v>
      </c>
      <c r="B44" s="2">
        <v>31.67</v>
      </c>
      <c r="C44" s="2">
        <v>3574.7</v>
      </c>
      <c r="E44" s="3">
        <f t="shared" si="2"/>
        <v>0.15787811809283456</v>
      </c>
      <c r="G44" s="12">
        <f t="shared" si="0"/>
        <v>201506</v>
      </c>
      <c r="H44" s="13">
        <f t="shared" si="1"/>
        <v>31.67</v>
      </c>
      <c r="J44" s="12">
        <f t="shared" si="3"/>
        <v>76.53931165140511</v>
      </c>
      <c r="K44" s="12">
        <f t="shared" si="4"/>
        <v>96.53325965687824</v>
      </c>
      <c r="L44" s="16">
        <f t="shared" si="5"/>
        <v>99.42524207228136</v>
      </c>
      <c r="M44" s="7">
        <f t="shared" si="6"/>
      </c>
      <c r="N44" s="8">
        <f t="shared" si="7"/>
        <v>39.43041390423477</v>
      </c>
    </row>
    <row r="45" spans="1:14" ht="12.75" outlineLevel="1">
      <c r="A45" s="1">
        <v>201507</v>
      </c>
      <c r="B45" s="2">
        <v>34.290000000000006</v>
      </c>
      <c r="C45" s="2">
        <v>3762.64</v>
      </c>
      <c r="E45" s="3">
        <f t="shared" si="2"/>
        <v>7.640711577719464</v>
      </c>
      <c r="G45" s="12">
        <f t="shared" si="0"/>
        <v>201507</v>
      </c>
      <c r="H45" s="13">
        <f t="shared" si="1"/>
        <v>34.290000000000006</v>
      </c>
      <c r="J45" s="12">
        <f t="shared" si="3"/>
        <v>71.21609798775152</v>
      </c>
      <c r="K45" s="12">
        <f t="shared" si="4"/>
        <v>91.55609021094585</v>
      </c>
      <c r="L45" s="16">
        <f t="shared" si="5"/>
        <v>101.20001880294754</v>
      </c>
      <c r="M45" s="7" t="str">
        <f t="shared" si="6"/>
        <v>*</v>
      </c>
      <c r="N45" s="8">
        <f t="shared" si="7"/>
        <v>48.40279747324522</v>
      </c>
    </row>
    <row r="46" spans="1:14" ht="12.75" outlineLevel="1">
      <c r="A46" s="1">
        <v>201508</v>
      </c>
      <c r="B46" s="2">
        <v>32.095000000000006</v>
      </c>
      <c r="C46" s="2">
        <v>3463.12</v>
      </c>
      <c r="E46" s="3">
        <f t="shared" si="2"/>
        <v>-6.8390715064651815</v>
      </c>
      <c r="G46" s="12">
        <f t="shared" si="0"/>
        <v>201508</v>
      </c>
      <c r="H46" s="13">
        <f t="shared" si="1"/>
        <v>32.095000000000006</v>
      </c>
      <c r="J46" s="12">
        <f t="shared" si="3"/>
        <v>84.56145817105467</v>
      </c>
      <c r="K46" s="12">
        <f t="shared" si="4"/>
        <v>99.10422184140833</v>
      </c>
      <c r="L46" s="16">
        <f t="shared" si="5"/>
        <v>102.2348148678904</v>
      </c>
      <c r="M46" s="7">
        <f t="shared" si="6"/>
      </c>
      <c r="N46" s="8">
        <f t="shared" si="7"/>
        <v>22.324718125424546</v>
      </c>
    </row>
    <row r="47" spans="1:14" ht="12.75" outlineLevel="1">
      <c r="A47" s="1">
        <v>201509</v>
      </c>
      <c r="B47" s="2">
        <v>30.58</v>
      </c>
      <c r="C47" s="2">
        <v>3296.76</v>
      </c>
      <c r="E47" s="3">
        <f t="shared" si="2"/>
        <v>-4.954218443427102</v>
      </c>
      <c r="G47" s="12">
        <f t="shared" si="0"/>
        <v>201509</v>
      </c>
      <c r="H47" s="13">
        <f t="shared" si="1"/>
        <v>30.58</v>
      </c>
      <c r="J47" s="12">
        <f t="shared" si="3"/>
        <v>90.12426422498365</v>
      </c>
      <c r="K47" s="12">
        <f t="shared" si="4"/>
        <v>104.83703945934167</v>
      </c>
      <c r="L47" s="16">
        <f t="shared" si="5"/>
        <v>101.70282822082056</v>
      </c>
      <c r="M47" s="7">
        <f t="shared" si="6"/>
      </c>
      <c r="N47" s="8">
        <f t="shared" si="7"/>
        <v>12.034888614192468</v>
      </c>
    </row>
    <row r="48" spans="1:14" ht="12.75" outlineLevel="1">
      <c r="A48" s="1">
        <v>201510</v>
      </c>
      <c r="B48" s="2">
        <v>31.515</v>
      </c>
      <c r="C48" s="2">
        <v>3600.2</v>
      </c>
      <c r="E48" s="3">
        <f t="shared" si="2"/>
        <v>2.966841186736482</v>
      </c>
      <c r="G48" s="12">
        <f t="shared" si="0"/>
        <v>201510</v>
      </c>
      <c r="H48" s="13">
        <f t="shared" si="1"/>
        <v>31.515</v>
      </c>
      <c r="J48" s="12">
        <f t="shared" si="3"/>
        <v>95.54180548944947</v>
      </c>
      <c r="K48" s="12">
        <f t="shared" si="4"/>
        <v>102.09820720291926</v>
      </c>
      <c r="L48" s="16">
        <f t="shared" si="5"/>
        <v>96.63361208057927</v>
      </c>
      <c r="M48" s="7">
        <f t="shared" si="6"/>
      </c>
      <c r="N48" s="8">
        <f t="shared" si="7"/>
        <v>4.558792381419587</v>
      </c>
    </row>
    <row r="49" spans="1:14" ht="12.75" outlineLevel="1">
      <c r="A49" s="1">
        <v>201511</v>
      </c>
      <c r="B49" s="2">
        <v>31.264999999999997</v>
      </c>
      <c r="C49" s="2">
        <v>3760.8900000000003</v>
      </c>
      <c r="E49" s="3">
        <f t="shared" si="2"/>
        <v>-0.7996161842315803</v>
      </c>
      <c r="G49" s="12">
        <f t="shared" si="0"/>
        <v>201511</v>
      </c>
      <c r="H49" s="13">
        <f t="shared" si="1"/>
        <v>31.264999999999997</v>
      </c>
      <c r="J49" s="12">
        <f t="shared" si="3"/>
        <v>101.55125539740925</v>
      </c>
      <c r="K49" s="12">
        <f t="shared" si="4"/>
        <v>102.78532970840666</v>
      </c>
      <c r="L49" s="16">
        <f t="shared" si="5"/>
        <v>92.90601399968116</v>
      </c>
      <c r="M49" s="7">
        <f t="shared" si="6"/>
      </c>
      <c r="N49" s="8">
        <f t="shared" si="7"/>
        <v>-4.883019513840259</v>
      </c>
    </row>
    <row r="50" spans="1:14" ht="12.75" outlineLevel="1">
      <c r="A50" s="1">
        <v>201512</v>
      </c>
      <c r="B50" s="2">
        <v>30.1</v>
      </c>
      <c r="C50" s="2">
        <v>3700.3</v>
      </c>
      <c r="E50" s="3">
        <f t="shared" si="2"/>
        <v>-3.8704318936876927</v>
      </c>
      <c r="G50" s="12">
        <f t="shared" si="0"/>
        <v>201512</v>
      </c>
      <c r="H50" s="13">
        <f t="shared" si="1"/>
        <v>30.1</v>
      </c>
      <c r="J50" s="12">
        <f t="shared" si="3"/>
        <v>100</v>
      </c>
      <c r="K50" s="12">
        <f t="shared" si="4"/>
        <v>106.76356589147288</v>
      </c>
      <c r="L50" s="16">
        <f t="shared" si="5"/>
        <v>91.78421395110718</v>
      </c>
      <c r="M50" s="7">
        <f t="shared" si="6"/>
      </c>
      <c r="N50" s="8">
        <f t="shared" si="7"/>
        <v>-2.337376604594164</v>
      </c>
    </row>
    <row r="51" spans="1:14" ht="12.75" outlineLevel="1">
      <c r="A51" s="1">
        <v>201601</v>
      </c>
      <c r="B51" s="2">
        <v>31.75</v>
      </c>
      <c r="C51" s="2">
        <v>3486.22</v>
      </c>
      <c r="E51" s="3">
        <f t="shared" si="2"/>
        <v>5.196850393700783</v>
      </c>
      <c r="G51" s="12">
        <f t="shared" si="0"/>
        <v>201601</v>
      </c>
      <c r="H51" s="13">
        <f t="shared" si="1"/>
        <v>31.75</v>
      </c>
      <c r="J51" s="12">
        <f t="shared" si="3"/>
        <v>103.90551181102363</v>
      </c>
      <c r="K51" s="12">
        <f t="shared" si="4"/>
        <v>100.88976377952757</v>
      </c>
      <c r="L51" s="16">
        <f t="shared" si="5"/>
        <v>102.98780871857983</v>
      </c>
      <c r="M51" s="7" t="str">
        <f t="shared" si="6"/>
        <v>*</v>
      </c>
      <c r="N51" s="8">
        <f t="shared" si="7"/>
        <v>-9.136779370533723</v>
      </c>
    </row>
    <row r="52" spans="1:14" ht="12.75" outlineLevel="1">
      <c r="A52" s="1">
        <v>201602</v>
      </c>
      <c r="B52" s="2">
        <v>29.08</v>
      </c>
      <c r="C52" s="2">
        <v>3371.82</v>
      </c>
      <c r="E52" s="3">
        <f t="shared" si="2"/>
        <v>-9.18156808803302</v>
      </c>
      <c r="G52" s="12">
        <f t="shared" si="0"/>
        <v>201602</v>
      </c>
      <c r="H52" s="13">
        <f t="shared" si="1"/>
        <v>29.08</v>
      </c>
      <c r="J52" s="12">
        <f t="shared" si="3"/>
        <v>115.61210453920222</v>
      </c>
      <c r="K52" s="12">
        <f t="shared" si="4"/>
        <v>108.85201742320038</v>
      </c>
      <c r="L52" s="16">
        <f t="shared" si="5"/>
        <v>97.91520083708731</v>
      </c>
      <c r="M52" s="7">
        <f t="shared" si="6"/>
      </c>
      <c r="N52" s="8">
        <f t="shared" si="7"/>
        <v>-26.115228719769558</v>
      </c>
    </row>
    <row r="53" spans="1:14" ht="12.75" outlineLevel="1">
      <c r="A53" s="1">
        <v>201603</v>
      </c>
      <c r="B53" s="2">
        <v>30.035</v>
      </c>
      <c r="C53" s="2">
        <v>3373.04</v>
      </c>
      <c r="E53" s="3">
        <f t="shared" si="2"/>
        <v>3.179623772265696</v>
      </c>
      <c r="G53" s="12">
        <f t="shared" si="0"/>
        <v>201603</v>
      </c>
      <c r="H53" s="13">
        <f t="shared" si="1"/>
        <v>30.035</v>
      </c>
      <c r="J53" s="12">
        <f t="shared" si="3"/>
        <v>108.45680039953389</v>
      </c>
      <c r="K53" s="12">
        <f t="shared" si="4"/>
        <v>104.68619943399368</v>
      </c>
      <c r="L53" s="16">
        <f t="shared" si="5"/>
        <v>100.94220070414679</v>
      </c>
      <c r="M53" s="7">
        <f t="shared" si="6"/>
      </c>
      <c r="N53" s="8">
        <f t="shared" si="7"/>
        <v>-15.352544046580027</v>
      </c>
    </row>
    <row r="54" spans="1:14" ht="12.75" outlineLevel="1">
      <c r="A54" s="1">
        <v>201604</v>
      </c>
      <c r="B54" s="2">
        <v>29.375</v>
      </c>
      <c r="C54" s="2">
        <v>3409.3700000000003</v>
      </c>
      <c r="E54" s="3">
        <f t="shared" si="2"/>
        <v>-2.2468085106382985</v>
      </c>
      <c r="G54" s="12">
        <f t="shared" si="0"/>
        <v>201604</v>
      </c>
      <c r="H54" s="13">
        <f t="shared" si="1"/>
        <v>29.375</v>
      </c>
      <c r="J54" s="12">
        <f t="shared" si="3"/>
        <v>113.39574468085105</v>
      </c>
      <c r="K54" s="12">
        <f t="shared" si="4"/>
        <v>105.92198581560282</v>
      </c>
      <c r="L54" s="16">
        <f t="shared" si="5"/>
        <v>98.09035708155275</v>
      </c>
      <c r="M54" s="7">
        <f t="shared" si="6"/>
      </c>
      <c r="N54" s="8">
        <f t="shared" si="7"/>
        <v>-22.772562637055696</v>
      </c>
    </row>
    <row r="55" spans="1:14" ht="12.75" outlineLevel="1">
      <c r="A55" s="1">
        <v>201605</v>
      </c>
      <c r="B55" s="2">
        <v>29.2</v>
      </c>
      <c r="C55" s="2">
        <v>3514.06</v>
      </c>
      <c r="E55" s="3">
        <f t="shared" si="2"/>
        <v>-0.5993150684931531</v>
      </c>
      <c r="G55" s="12">
        <f t="shared" si="0"/>
        <v>201605</v>
      </c>
      <c r="H55" s="13">
        <f t="shared" si="1"/>
        <v>29.2</v>
      </c>
      <c r="J55" s="12">
        <f t="shared" si="3"/>
        <v>108.28767123287672</v>
      </c>
      <c r="K55" s="12">
        <f t="shared" si="4"/>
        <v>105.86615296803653</v>
      </c>
      <c r="L55" s="16">
        <f t="shared" si="5"/>
        <v>94.78235593215345</v>
      </c>
      <c r="M55" s="7">
        <f t="shared" si="6"/>
      </c>
      <c r="N55" s="8">
        <f t="shared" si="7"/>
        <v>-15.619226569430944</v>
      </c>
    </row>
    <row r="56" spans="1:14" ht="12.75" outlineLevel="1">
      <c r="A56" s="1">
        <v>201606</v>
      </c>
      <c r="B56" s="2">
        <v>28.475</v>
      </c>
      <c r="C56" s="2">
        <v>3345.63</v>
      </c>
      <c r="E56" s="3">
        <f t="shared" si="2"/>
        <v>-2.5460930640913007</v>
      </c>
      <c r="G56" s="12">
        <f t="shared" si="0"/>
        <v>201606</v>
      </c>
      <c r="H56" s="13">
        <f t="shared" si="1"/>
        <v>28.475</v>
      </c>
      <c r="J56" s="12">
        <f t="shared" si="3"/>
        <v>111.22036874451273</v>
      </c>
      <c r="K56" s="12">
        <f t="shared" si="4"/>
        <v>107.62657301726661</v>
      </c>
      <c r="L56" s="16">
        <f t="shared" si="5"/>
        <v>97.39549297448107</v>
      </c>
      <c r="M56" s="7">
        <f t="shared" si="6"/>
      </c>
      <c r="N56" s="8">
        <f t="shared" si="7"/>
        <v>-20.076765333508973</v>
      </c>
    </row>
    <row r="57" spans="1:14" ht="12.75" outlineLevel="1">
      <c r="A57" s="1">
        <v>201607</v>
      </c>
      <c r="B57" s="2">
        <v>27.915</v>
      </c>
      <c r="C57" s="2">
        <v>3464.84</v>
      </c>
      <c r="E57" s="3">
        <f t="shared" si="2"/>
        <v>-2.0060899158158776</v>
      </c>
      <c r="G57" s="12">
        <f t="shared" si="0"/>
        <v>201607</v>
      </c>
      <c r="H57" s="13">
        <f t="shared" si="1"/>
        <v>27.915</v>
      </c>
      <c r="J57" s="12">
        <f t="shared" si="3"/>
        <v>122.83718430951104</v>
      </c>
      <c r="K57" s="12">
        <f t="shared" si="4"/>
        <v>107.88256015284495</v>
      </c>
      <c r="L57" s="16">
        <f t="shared" si="5"/>
        <v>93.15747821273239</v>
      </c>
      <c r="M57" s="7">
        <f t="shared" si="6"/>
      </c>
      <c r="N57" s="8">
        <f t="shared" si="7"/>
        <v>-43.078529006674685</v>
      </c>
    </row>
    <row r="58" spans="1:14" ht="12.75" outlineLevel="1">
      <c r="A58" s="1">
        <v>201608</v>
      </c>
      <c r="B58" s="2">
        <v>27.43</v>
      </c>
      <c r="C58" s="2">
        <v>3553.3700000000003</v>
      </c>
      <c r="E58" s="3">
        <f t="shared" si="2"/>
        <v>-1.7681370761939461</v>
      </c>
      <c r="G58" s="12">
        <f t="shared" si="0"/>
        <v>201608</v>
      </c>
      <c r="H58" s="13">
        <f t="shared" si="1"/>
        <v>27.43</v>
      </c>
      <c r="J58" s="12">
        <f t="shared" si="3"/>
        <v>117.00692672256656</v>
      </c>
      <c r="K58" s="12">
        <f t="shared" si="4"/>
        <v>108.37282780410746</v>
      </c>
      <c r="L58" s="16">
        <f t="shared" si="5"/>
        <v>90.62088380421456</v>
      </c>
      <c r="M58" s="7">
        <f t="shared" si="6"/>
      </c>
      <c r="N58" s="8">
        <f t="shared" si="7"/>
        <v>-35.630967453557716</v>
      </c>
    </row>
    <row r="59" spans="1:14" ht="12.75" outlineLevel="1">
      <c r="A59" s="1">
        <v>201609</v>
      </c>
      <c r="B59" s="2">
        <v>26.584999999999997</v>
      </c>
      <c r="C59" s="2">
        <v>3555.92</v>
      </c>
      <c r="E59" s="3">
        <f t="shared" si="2"/>
        <v>-3.1784841075794716</v>
      </c>
      <c r="G59" s="12">
        <f t="shared" si="0"/>
        <v>201609</v>
      </c>
      <c r="H59" s="13">
        <f t="shared" si="1"/>
        <v>26.584999999999997</v>
      </c>
      <c r="J59" s="12">
        <f t="shared" si="3"/>
        <v>115.02727101749107</v>
      </c>
      <c r="K59" s="12">
        <f t="shared" si="4"/>
        <v>110.5651683280045</v>
      </c>
      <c r="L59" s="16">
        <f t="shared" si="5"/>
        <v>89.30962003834539</v>
      </c>
      <c r="M59" s="7">
        <f t="shared" si="6"/>
      </c>
      <c r="N59" s="8">
        <f t="shared" si="7"/>
        <v>-32.80513425377985</v>
      </c>
    </row>
    <row r="60" spans="1:14" ht="12.75" outlineLevel="1">
      <c r="A60" s="1">
        <v>201610</v>
      </c>
      <c r="B60" s="2">
        <v>26.08</v>
      </c>
      <c r="C60" s="2">
        <v>3540.56</v>
      </c>
      <c r="E60" s="3">
        <f t="shared" si="2"/>
        <v>-1.93634969325153</v>
      </c>
      <c r="G60" s="12">
        <f t="shared" si="0"/>
        <v>201610</v>
      </c>
      <c r="H60" s="13">
        <f t="shared" si="1"/>
        <v>26.08</v>
      </c>
      <c r="J60" s="12">
        <f t="shared" si="3"/>
        <v>120.83972392638037</v>
      </c>
      <c r="K60" s="12">
        <f t="shared" si="4"/>
        <v>110.96945296523516</v>
      </c>
      <c r="L60" s="16">
        <f t="shared" si="5"/>
        <v>89.24378949456917</v>
      </c>
      <c r="M60" s="7">
        <f t="shared" si="6"/>
      </c>
      <c r="N60" s="8">
        <f t="shared" si="7"/>
        <v>-46.582494228368276</v>
      </c>
    </row>
    <row r="61" spans="1:14" ht="12.75" outlineLevel="1">
      <c r="A61" s="1">
        <v>201611</v>
      </c>
      <c r="B61" s="2">
        <v>26.675</v>
      </c>
      <c r="C61" s="2">
        <v>3478.63</v>
      </c>
      <c r="E61" s="3">
        <f t="shared" si="2"/>
        <v>2.2305529522024456</v>
      </c>
      <c r="G61" s="12">
        <f t="shared" si="0"/>
        <v>201611</v>
      </c>
      <c r="H61" s="13">
        <f t="shared" si="1"/>
        <v>26.675</v>
      </c>
      <c r="J61" s="12">
        <f t="shared" si="3"/>
        <v>117.20712277413307</v>
      </c>
      <c r="K61" s="12">
        <f t="shared" si="4"/>
        <v>107.06029365823177</v>
      </c>
      <c r="L61" s="16">
        <f t="shared" si="5"/>
        <v>93.5176381923247</v>
      </c>
      <c r="M61" s="7">
        <f t="shared" si="6"/>
      </c>
      <c r="N61" s="8">
        <f t="shared" si="7"/>
        <v>-37.62641971462253</v>
      </c>
    </row>
    <row r="62" spans="1:14" ht="12.75" outlineLevel="1">
      <c r="A62" s="1">
        <v>201612</v>
      </c>
      <c r="B62" s="2">
        <v>27.36</v>
      </c>
      <c r="C62" s="2">
        <v>3606.36</v>
      </c>
      <c r="E62" s="3">
        <f t="shared" si="2"/>
        <v>2.503654970760229</v>
      </c>
      <c r="G62" s="12">
        <f t="shared" si="0"/>
        <v>201612</v>
      </c>
      <c r="H62" s="13">
        <f t="shared" si="1"/>
        <v>27.36</v>
      </c>
      <c r="J62" s="12">
        <f t="shared" si="3"/>
        <v>110.01461988304095</v>
      </c>
      <c r="K62" s="12">
        <f t="shared" si="4"/>
        <v>103.54532163742691</v>
      </c>
      <c r="L62" s="16">
        <f t="shared" si="5"/>
        <v>93.05792734753143</v>
      </c>
      <c r="M62" s="7">
        <f t="shared" si="6"/>
      </c>
      <c r="N62" s="8">
        <f t="shared" si="7"/>
        <v>-22.8621250700363</v>
      </c>
    </row>
    <row r="63" spans="1:14" ht="12.75" outlineLevel="1">
      <c r="A63" s="1">
        <v>201701</v>
      </c>
      <c r="B63" s="2">
        <v>26.565</v>
      </c>
      <c r="C63" s="2">
        <v>3542.27</v>
      </c>
      <c r="E63" s="3">
        <f t="shared" si="2"/>
        <v>-2.9926595143986376</v>
      </c>
      <c r="G63" s="12">
        <f t="shared" si="0"/>
        <v>201701</v>
      </c>
      <c r="H63" s="13">
        <f t="shared" si="1"/>
        <v>26.565</v>
      </c>
      <c r="J63" s="12">
        <f t="shared" si="3"/>
        <v>119.51816299642385</v>
      </c>
      <c r="K63" s="12">
        <f t="shared" si="4"/>
        <v>105.01756697408872</v>
      </c>
      <c r="L63" s="16">
        <f t="shared" si="5"/>
        <v>93.53899022736906</v>
      </c>
      <c r="M63" s="7">
        <f t="shared" si="6"/>
      </c>
      <c r="N63" s="8">
        <f t="shared" si="7"/>
        <v>-47.0063688028951</v>
      </c>
    </row>
    <row r="64" spans="1:14" ht="12.75" outlineLevel="1">
      <c r="A64" s="1">
        <v>201702</v>
      </c>
      <c r="B64" s="2">
        <v>27.755</v>
      </c>
      <c r="C64" s="2">
        <v>3584.13</v>
      </c>
      <c r="E64" s="3">
        <f t="shared" si="2"/>
        <v>4.287515762925591</v>
      </c>
      <c r="G64" s="12">
        <f t="shared" si="0"/>
        <v>201702</v>
      </c>
      <c r="H64" s="13">
        <f t="shared" si="1"/>
        <v>27.755</v>
      </c>
      <c r="J64" s="12">
        <f t="shared" si="3"/>
        <v>104.77391460998018</v>
      </c>
      <c r="K64" s="12">
        <f t="shared" si="4"/>
        <v>100.11709601873538</v>
      </c>
      <c r="L64" s="16">
        <f t="shared" si="5"/>
        <v>97.46459719503459</v>
      </c>
      <c r="M64" s="7" t="str">
        <f t="shared" si="6"/>
        <v>*</v>
      </c>
      <c r="N64" s="8">
        <f t="shared" si="7"/>
        <v>-15.729769869316375</v>
      </c>
    </row>
    <row r="65" spans="1:14" ht="12.75" outlineLevel="1">
      <c r="A65" s="1">
        <v>201703</v>
      </c>
      <c r="B65" s="2">
        <v>29.415</v>
      </c>
      <c r="C65" s="2">
        <v>3817.02</v>
      </c>
      <c r="E65" s="3">
        <f t="shared" si="2"/>
        <v>5.643379228284889</v>
      </c>
      <c r="G65" s="12">
        <f t="shared" si="0"/>
        <v>201703</v>
      </c>
      <c r="H65" s="13">
        <f t="shared" si="1"/>
        <v>29.415</v>
      </c>
      <c r="J65" s="12">
        <f t="shared" si="3"/>
        <v>102.107768145504</v>
      </c>
      <c r="K65" s="12">
        <f t="shared" si="4"/>
        <v>94.29146127259335</v>
      </c>
      <c r="L65" s="16">
        <f t="shared" si="5"/>
        <v>98.20019344792948</v>
      </c>
      <c r="M65" s="7" t="str">
        <f t="shared" si="6"/>
        <v>*</v>
      </c>
      <c r="N65" s="8">
        <f t="shared" si="7"/>
        <v>-7.113089383362236</v>
      </c>
    </row>
    <row r="66" spans="1:14" ht="12.75" outlineLevel="1">
      <c r="A66" s="1">
        <v>201704</v>
      </c>
      <c r="B66" s="2">
        <v>28.084999999999997</v>
      </c>
      <c r="C66" s="2">
        <v>3875.53</v>
      </c>
      <c r="E66" s="3">
        <f t="shared" si="2"/>
        <v>-4.735623998575758</v>
      </c>
      <c r="G66" s="12">
        <f t="shared" si="0"/>
        <v>201704</v>
      </c>
      <c r="H66" s="13">
        <f t="shared" si="1"/>
        <v>28.084999999999997</v>
      </c>
      <c r="J66" s="12">
        <f t="shared" si="3"/>
        <v>104.5931992166637</v>
      </c>
      <c r="K66" s="12">
        <f t="shared" si="4"/>
        <v>98.37398373983741</v>
      </c>
      <c r="L66" s="16">
        <f t="shared" si="5"/>
        <v>93.7227780501064</v>
      </c>
      <c r="M66" s="7">
        <f t="shared" si="6"/>
      </c>
      <c r="N66" s="8">
        <f t="shared" si="7"/>
        <v>-12.94079166152567</v>
      </c>
    </row>
    <row r="67" spans="1:14" ht="12.75" outlineLevel="1">
      <c r="A67" s="1">
        <v>201705</v>
      </c>
      <c r="B67" s="2">
        <v>31.994999999999997</v>
      </c>
      <c r="C67" s="2">
        <v>3888.32</v>
      </c>
      <c r="E67" s="3">
        <f t="shared" si="2"/>
        <v>12.220659478043446</v>
      </c>
      <c r="G67" s="12">
        <f aca="true" t="shared" si="8" ref="G67:G98">A67</f>
        <v>201705</v>
      </c>
      <c r="H67" s="13">
        <f aca="true" t="shared" si="9" ref="H67:H98">$B67</f>
        <v>31.994999999999997</v>
      </c>
      <c r="J67" s="12">
        <f t="shared" si="3"/>
        <v>91.26426004063136</v>
      </c>
      <c r="K67" s="12">
        <f t="shared" si="4"/>
        <v>87.08001250195343</v>
      </c>
      <c r="L67" s="16">
        <f t="shared" si="5"/>
        <v>106.45113348068996</v>
      </c>
      <c r="M67" s="7" t="str">
        <f t="shared" si="6"/>
        <v>*</v>
      </c>
      <c r="N67" s="8">
        <f t="shared" si="7"/>
        <v>13.118144312903418</v>
      </c>
    </row>
    <row r="68" spans="1:14" ht="12.75" outlineLevel="1">
      <c r="A68" s="1">
        <v>201706</v>
      </c>
      <c r="B68" s="2">
        <v>30.630000000000003</v>
      </c>
      <c r="C68" s="2">
        <v>3793.62</v>
      </c>
      <c r="E68" s="3">
        <f aca="true" t="shared" si="10" ref="E68:E98">100*($B68-$B67)/$B68</f>
        <v>-4.456415279138083</v>
      </c>
      <c r="G68" s="12">
        <f t="shared" si="8"/>
        <v>201706</v>
      </c>
      <c r="H68" s="13">
        <f t="shared" si="9"/>
        <v>30.630000000000003</v>
      </c>
      <c r="J68" s="12">
        <f t="shared" si="3"/>
        <v>92.96441397322886</v>
      </c>
      <c r="K68" s="12">
        <f t="shared" si="4"/>
        <v>91.54695831973011</v>
      </c>
      <c r="L68" s="16">
        <f t="shared" si="5"/>
        <v>104.85957907914407</v>
      </c>
      <c r="M68" s="7" t="str">
        <f t="shared" si="6"/>
        <v>*</v>
      </c>
      <c r="N68" s="8">
        <f t="shared" si="7"/>
        <v>9.595537483719054</v>
      </c>
    </row>
    <row r="69" spans="1:14" ht="12.75" outlineLevel="1">
      <c r="A69" s="1">
        <v>201707</v>
      </c>
      <c r="B69" s="2">
        <v>29.695</v>
      </c>
      <c r="C69" s="2">
        <v>3942.46</v>
      </c>
      <c r="E69" s="3">
        <f t="shared" si="10"/>
        <v>-3.148678228658031</v>
      </c>
      <c r="G69" s="12">
        <f t="shared" si="8"/>
        <v>201707</v>
      </c>
      <c r="H69" s="13">
        <f t="shared" si="9"/>
        <v>29.695</v>
      </c>
      <c r="J69" s="12">
        <f t="shared" si="3"/>
        <v>94.00572486950665</v>
      </c>
      <c r="K69" s="12">
        <f t="shared" si="4"/>
        <v>94.9290003928832</v>
      </c>
      <c r="L69" s="16">
        <f t="shared" si="5"/>
        <v>98.36950118626213</v>
      </c>
      <c r="M69" s="7">
        <f t="shared" si="6"/>
      </c>
      <c r="N69" s="8">
        <f t="shared" si="7"/>
        <v>7.616115746513106</v>
      </c>
    </row>
    <row r="70" spans="1:14" ht="12.75" outlineLevel="1">
      <c r="A70" s="1">
        <v>201708</v>
      </c>
      <c r="B70" s="2">
        <v>29.615</v>
      </c>
      <c r="C70" s="2">
        <v>3887.55</v>
      </c>
      <c r="E70" s="3">
        <f t="shared" si="10"/>
        <v>-0.27013337835556933</v>
      </c>
      <c r="G70" s="12">
        <f t="shared" si="8"/>
        <v>201708</v>
      </c>
      <c r="H70" s="13">
        <f t="shared" si="9"/>
        <v>29.615</v>
      </c>
      <c r="J70" s="12">
        <f t="shared" si="3"/>
        <v>92.62198210366368</v>
      </c>
      <c r="K70" s="12">
        <f t="shared" si="4"/>
        <v>95.80027013337836</v>
      </c>
      <c r="L70" s="16">
        <f t="shared" si="5"/>
        <v>99.59940656242236</v>
      </c>
      <c r="M70" s="7">
        <f t="shared" si="6"/>
      </c>
      <c r="N70" s="8">
        <f t="shared" si="7"/>
        <v>10.137537784195631</v>
      </c>
    </row>
    <row r="71" spans="1:14" ht="12.75" outlineLevel="1">
      <c r="A71" s="1">
        <v>201709</v>
      </c>
      <c r="B71" s="2">
        <v>29.155</v>
      </c>
      <c r="C71" s="2">
        <v>4017.75</v>
      </c>
      <c r="E71" s="3">
        <f t="shared" si="10"/>
        <v>-1.5777739667295396</v>
      </c>
      <c r="G71" s="12">
        <f t="shared" si="8"/>
        <v>201709</v>
      </c>
      <c r="H71" s="13">
        <f t="shared" si="9"/>
        <v>29.155</v>
      </c>
      <c r="J71" s="12">
        <f t="shared" si="3"/>
        <v>91.18504544675011</v>
      </c>
      <c r="K71" s="12">
        <f t="shared" si="4"/>
        <v>98.04636140170354</v>
      </c>
      <c r="L71" s="16">
        <f t="shared" si="5"/>
        <v>95.14102146870847</v>
      </c>
      <c r="M71" s="7">
        <f t="shared" si="6"/>
      </c>
      <c r="N71" s="8">
        <f t="shared" si="7"/>
        <v>12.988087650640349</v>
      </c>
    </row>
    <row r="72" spans="1:14" ht="12.75" outlineLevel="1">
      <c r="A72" s="1">
        <v>201710</v>
      </c>
      <c r="B72" s="2">
        <v>28.51</v>
      </c>
      <c r="C72" s="2">
        <v>4096.38</v>
      </c>
      <c r="E72" s="3">
        <f t="shared" si="10"/>
        <v>-2.262364082777971</v>
      </c>
      <c r="G72" s="12">
        <f t="shared" si="8"/>
        <v>201710</v>
      </c>
      <c r="H72" s="13">
        <f t="shared" si="9"/>
        <v>28.51</v>
      </c>
      <c r="J72" s="12">
        <f t="shared" si="3"/>
        <v>91.47667485092948</v>
      </c>
      <c r="K72" s="12">
        <f t="shared" si="4"/>
        <v>100.97480416228224</v>
      </c>
      <c r="L72" s="16">
        <f t="shared" si="5"/>
        <v>91.72829864739109</v>
      </c>
      <c r="M72" s="7">
        <f t="shared" si="6"/>
      </c>
      <c r="N72" s="8">
        <f t="shared" si="7"/>
        <v>12.40262435310375</v>
      </c>
    </row>
    <row r="73" spans="1:14" ht="12.75" outlineLevel="1">
      <c r="A73" s="1">
        <v>201711</v>
      </c>
      <c r="B73" s="2">
        <v>28.795</v>
      </c>
      <c r="C73" s="2">
        <v>3984.1</v>
      </c>
      <c r="E73" s="3">
        <f t="shared" si="10"/>
        <v>0.989755165827401</v>
      </c>
      <c r="G73" s="12">
        <f t="shared" si="8"/>
        <v>201711</v>
      </c>
      <c r="H73" s="13">
        <f t="shared" si="9"/>
        <v>28.795</v>
      </c>
      <c r="J73" s="12">
        <f t="shared" si="3"/>
        <v>92.63761069630144</v>
      </c>
      <c r="K73" s="12">
        <f t="shared" si="4"/>
        <v>100.58893326387683</v>
      </c>
      <c r="L73" s="16">
        <f t="shared" si="5"/>
        <v>95.72625989068975</v>
      </c>
      <c r="M73" s="7">
        <f t="shared" si="6"/>
      </c>
      <c r="N73" s="8">
        <f t="shared" si="7"/>
        <v>10.383689812806429</v>
      </c>
    </row>
    <row r="74" spans="1:14" ht="12.75" outlineLevel="1">
      <c r="A74" s="1">
        <v>201712</v>
      </c>
      <c r="B74" s="2">
        <v>27.35</v>
      </c>
      <c r="C74" s="2">
        <v>3977.88</v>
      </c>
      <c r="E74" s="3">
        <f t="shared" si="10"/>
        <v>-5.283363802559416</v>
      </c>
      <c r="G74" s="12">
        <f t="shared" si="8"/>
        <v>201712</v>
      </c>
      <c r="H74" s="13">
        <f t="shared" si="9"/>
        <v>27.35</v>
      </c>
      <c r="J74" s="12">
        <f t="shared" si="3"/>
        <v>100.03656307129798</v>
      </c>
      <c r="K74" s="12">
        <f t="shared" si="4"/>
        <v>105.90036563071297</v>
      </c>
      <c r="L74" s="16">
        <f t="shared" si="5"/>
        <v>91.80222440520022</v>
      </c>
      <c r="M74" s="7">
        <f t="shared" si="6"/>
      </c>
      <c r="N74" s="8">
        <f t="shared" si="7"/>
        <v>-2.542662392506583</v>
      </c>
    </row>
    <row r="75" spans="1:14" ht="12.75" outlineLevel="1">
      <c r="A75" s="1">
        <v>201801</v>
      </c>
      <c r="B75" s="2">
        <v>27.16</v>
      </c>
      <c r="C75" s="9">
        <v>4111.650000000001</v>
      </c>
      <c r="E75" s="3">
        <f t="shared" si="10"/>
        <v>-0.6995581737849826</v>
      </c>
      <c r="G75" s="12">
        <f t="shared" si="8"/>
        <v>201801</v>
      </c>
      <c r="H75" s="13">
        <f t="shared" si="9"/>
        <v>27.16</v>
      </c>
      <c r="J75" s="12">
        <f t="shared" si="3"/>
        <v>97.80927835051547</v>
      </c>
      <c r="K75" s="12">
        <f t="shared" si="4"/>
        <v>106.82376043200787</v>
      </c>
      <c r="L75" s="16">
        <f t="shared" si="5"/>
        <v>89.12804750208514</v>
      </c>
      <c r="M75" s="7">
        <f t="shared" si="6"/>
      </c>
      <c r="N75" s="8">
        <f t="shared" si="7"/>
        <v>1.1504907852176252</v>
      </c>
    </row>
    <row r="76" spans="1:14" ht="12.75" outlineLevel="1">
      <c r="A76" s="1">
        <v>201802</v>
      </c>
      <c r="B76" s="2">
        <v>26.39</v>
      </c>
      <c r="C76" s="2">
        <v>3994.45</v>
      </c>
      <c r="E76" s="3">
        <f t="shared" si="10"/>
        <v>-2.917771883289123</v>
      </c>
      <c r="G76" s="12">
        <f t="shared" si="8"/>
        <v>201802</v>
      </c>
      <c r="H76" s="13">
        <f t="shared" si="9"/>
        <v>26.39</v>
      </c>
      <c r="I76"/>
      <c r="J76" s="12">
        <f t="shared" si="3"/>
        <v>105.17241379310344</v>
      </c>
      <c r="K76" s="12">
        <f t="shared" si="4"/>
        <v>109.50959959580649</v>
      </c>
      <c r="L76" s="16">
        <f t="shared" si="5"/>
        <v>90.27471600062837</v>
      </c>
      <c r="M76" s="7">
        <f t="shared" si="6"/>
      </c>
      <c r="N76" s="8">
        <f t="shared" si="7"/>
        <v>-10.820953115403855</v>
      </c>
    </row>
    <row r="77" spans="1:14" ht="12.75" outlineLevel="1">
      <c r="A77" s="1">
        <v>201803</v>
      </c>
      <c r="B77" s="2">
        <v>25.23</v>
      </c>
      <c r="C77" s="2">
        <v>3857.1</v>
      </c>
      <c r="E77" s="3">
        <f t="shared" si="10"/>
        <v>-4.597701149425288</v>
      </c>
      <c r="G77" s="12">
        <f t="shared" si="8"/>
        <v>201803</v>
      </c>
      <c r="H77" s="13">
        <f t="shared" si="9"/>
        <v>25.23</v>
      </c>
      <c r="I77"/>
      <c r="J77" s="12">
        <f t="shared" si="3"/>
        <v>116.58739595719382</v>
      </c>
      <c r="K77" s="12">
        <f t="shared" si="4"/>
        <v>113.16224071872112</v>
      </c>
      <c r="L77" s="16">
        <f t="shared" si="5"/>
        <v>90.54824727938147</v>
      </c>
      <c r="M77" s="7">
        <f t="shared" si="6"/>
      </c>
      <c r="N77" s="8">
        <f t="shared" si="7"/>
        <v>-29.562407163546666</v>
      </c>
    </row>
    <row r="78" spans="1:14" ht="12.75" outlineLevel="1">
      <c r="A78" s="1">
        <v>201804</v>
      </c>
      <c r="B78" s="2">
        <v>25.43</v>
      </c>
      <c r="C78" s="2">
        <v>3910.3</v>
      </c>
      <c r="E78" s="3">
        <f t="shared" si="10"/>
        <v>0.7864726700747121</v>
      </c>
      <c r="G78" s="12">
        <f t="shared" si="8"/>
        <v>201804</v>
      </c>
      <c r="H78" s="13">
        <f t="shared" si="9"/>
        <v>25.43</v>
      </c>
      <c r="I78"/>
      <c r="J78" s="12">
        <f t="shared" si="3"/>
        <v>110.44042469524183</v>
      </c>
      <c r="K78" s="12">
        <f t="shared" si="4"/>
        <v>111.40221523135403</v>
      </c>
      <c r="L78" s="16">
        <f t="shared" si="5"/>
        <v>90.79393900820507</v>
      </c>
      <c r="M78" s="7">
        <f t="shared" si="6"/>
      </c>
      <c r="N78" s="8">
        <f t="shared" si="7"/>
        <v>-20.181827346012003</v>
      </c>
    </row>
    <row r="79" spans="1:14" ht="12.75" outlineLevel="1">
      <c r="A79" s="1">
        <v>201805</v>
      </c>
      <c r="B79" s="2">
        <v>22.91</v>
      </c>
      <c r="C79" s="9">
        <v>3764.22</v>
      </c>
      <c r="E79" s="3">
        <f t="shared" si="10"/>
        <v>-10.999563509384545</v>
      </c>
      <c r="G79" s="12">
        <f t="shared" si="8"/>
        <v>201805</v>
      </c>
      <c r="H79" s="13">
        <f t="shared" si="9"/>
        <v>22.91</v>
      </c>
      <c r="I79"/>
      <c r="J79" s="12">
        <f aca="true" t="shared" si="11" ref="J79:J98">100-100*($B79-$B67)/$B79</f>
        <v>139.65517241379308</v>
      </c>
      <c r="K79" s="12">
        <f aca="true" t="shared" si="12" ref="K79:K98">100*AVERAGE($B68:$B79)/$B79</f>
        <v>120.35137494543868</v>
      </c>
      <c r="L79" s="16">
        <f aca="true" t="shared" si="13" ref="L79:L98">100*(AVERAGE($C68:$C79)/$C79)/(AVERAGE($B68:$B79)/$B79)</f>
        <v>87.07583566039973</v>
      </c>
      <c r="M79" s="7">
        <f aca="true" t="shared" si="14" ref="M79:M98">IF(AND(AVERAGE($B71:$B79)/$B79&lt;1,(AVERAGE($C71:$C79)/$C79/(AVERAGE($B71:$B79)/$B79))&gt;1),"*","")</f>
      </c>
      <c r="N79" s="8">
        <f aca="true" t="shared" si="15" ref="N79:N98">100*AVERAGE($E68:$E79)/STDEVA($E68:$E79)</f>
        <v>-87.15083985482157</v>
      </c>
    </row>
    <row r="80" spans="1:14" ht="12.75" outlineLevel="1">
      <c r="A80" s="1">
        <v>201806</v>
      </c>
      <c r="B80" s="2">
        <v>19.310000000000002</v>
      </c>
      <c r="C80" s="9">
        <v>3719.86</v>
      </c>
      <c r="E80" s="3">
        <f t="shared" si="10"/>
        <v>-18.643190056965288</v>
      </c>
      <c r="G80" s="12">
        <f t="shared" si="8"/>
        <v>201806</v>
      </c>
      <c r="H80" s="13">
        <f t="shared" si="9"/>
        <v>19.310000000000002</v>
      </c>
      <c r="I80"/>
      <c r="J80" s="12">
        <f t="shared" si="11"/>
        <v>158.62247540134643</v>
      </c>
      <c r="K80" s="12">
        <f t="shared" si="12"/>
        <v>137.90350422924217</v>
      </c>
      <c r="L80" s="16">
        <f t="shared" si="13"/>
        <v>76.77937521254594</v>
      </c>
      <c r="M80" s="7">
        <f t="shared" si="14"/>
      </c>
      <c r="N80" s="8">
        <f t="shared" si="15"/>
        <v>-71.95919665504275</v>
      </c>
    </row>
    <row r="81" spans="1:14" ht="12.75" outlineLevel="1">
      <c r="A81" s="1">
        <v>201807</v>
      </c>
      <c r="B81" s="2">
        <v>20.93</v>
      </c>
      <c r="C81" s="2">
        <v>3899.04</v>
      </c>
      <c r="E81" s="3">
        <f t="shared" si="10"/>
        <v>7.740086000955554</v>
      </c>
      <c r="G81" s="12">
        <f t="shared" si="8"/>
        <v>201807</v>
      </c>
      <c r="H81" s="13">
        <f t="shared" si="9"/>
        <v>20.93</v>
      </c>
      <c r="I81"/>
      <c r="J81" s="12">
        <f t="shared" si="11"/>
        <v>141.87768752986145</v>
      </c>
      <c r="K81" s="12">
        <f t="shared" si="12"/>
        <v>123.73984710941235</v>
      </c>
      <c r="L81" s="16">
        <f t="shared" si="13"/>
        <v>81.56053130813387</v>
      </c>
      <c r="M81" s="7">
        <f t="shared" si="14"/>
      </c>
      <c r="N81" s="8">
        <f t="shared" si="15"/>
        <v>-47.74604936719367</v>
      </c>
    </row>
    <row r="82" spans="1:14" ht="12.75" outlineLevel="1">
      <c r="A82" s="1">
        <v>201808</v>
      </c>
      <c r="B82" s="2">
        <v>19.845</v>
      </c>
      <c r="C82" s="2">
        <v>3740.71</v>
      </c>
      <c r="E82" s="3">
        <f t="shared" si="10"/>
        <v>-5.467372134038805</v>
      </c>
      <c r="G82" s="12">
        <f t="shared" si="8"/>
        <v>201808</v>
      </c>
      <c r="H82" s="13">
        <f t="shared" si="9"/>
        <v>19.845</v>
      </c>
      <c r="I82"/>
      <c r="J82" s="12">
        <f t="shared" si="11"/>
        <v>149.23154446963972</v>
      </c>
      <c r="K82" s="12">
        <f t="shared" si="12"/>
        <v>126.40253632317123</v>
      </c>
      <c r="L82" s="16">
        <f t="shared" si="13"/>
        <v>82.96307897747641</v>
      </c>
      <c r="M82" s="7">
        <f t="shared" si="14"/>
      </c>
      <c r="N82" s="8">
        <f t="shared" si="15"/>
        <v>-54.615804293445166</v>
      </c>
    </row>
    <row r="83" spans="1:14" ht="12.75" outlineLevel="1">
      <c r="A83" s="1">
        <v>201809</v>
      </c>
      <c r="B83" s="2">
        <v>20.58</v>
      </c>
      <c r="C83" s="9">
        <v>3706.74</v>
      </c>
      <c r="E83" s="3">
        <f t="shared" si="10"/>
        <v>3.571428571428569</v>
      </c>
      <c r="G83" s="12">
        <f t="shared" si="8"/>
        <v>201809</v>
      </c>
      <c r="H83" s="13">
        <f t="shared" si="9"/>
        <v>20.58</v>
      </c>
      <c r="I83"/>
      <c r="J83" s="12">
        <f t="shared" si="11"/>
        <v>141.66666666666669</v>
      </c>
      <c r="K83" s="12">
        <f t="shared" si="12"/>
        <v>118.41593780369291</v>
      </c>
      <c r="L83" s="16">
        <f t="shared" si="13"/>
        <v>88.77967312852401</v>
      </c>
      <c r="M83" s="7">
        <f t="shared" si="14"/>
      </c>
      <c r="N83" s="8">
        <f t="shared" si="15"/>
        <v>-45.93038777183579</v>
      </c>
    </row>
    <row r="84" spans="1:14" ht="12.75" outlineLevel="1">
      <c r="A84" s="1">
        <v>201810</v>
      </c>
      <c r="B84" s="2">
        <v>22.55</v>
      </c>
      <c r="C84" s="2">
        <v>3447.07</v>
      </c>
      <c r="E84" s="3">
        <f t="shared" si="10"/>
        <v>8.736141906873623</v>
      </c>
      <c r="G84" s="12">
        <f t="shared" si="8"/>
        <v>201810</v>
      </c>
      <c r="H84" s="13">
        <f t="shared" si="9"/>
        <v>22.55</v>
      </c>
      <c r="I84"/>
      <c r="J84" s="12">
        <f t="shared" si="11"/>
        <v>126.43015521064302</v>
      </c>
      <c r="K84" s="12">
        <f t="shared" si="12"/>
        <v>105.86844050258685</v>
      </c>
      <c r="L84" s="16">
        <f t="shared" si="13"/>
        <v>105.29958095684232</v>
      </c>
      <c r="M84" s="7">
        <f t="shared" si="14"/>
      </c>
      <c r="N84" s="8">
        <f t="shared" si="15"/>
        <v>-29.09689249453553</v>
      </c>
    </row>
    <row r="85" spans="1:14" ht="12.75" outlineLevel="1">
      <c r="A85" s="1">
        <v>201811</v>
      </c>
      <c r="B85" s="2">
        <v>24.44</v>
      </c>
      <c r="C85" s="2">
        <v>3487.9</v>
      </c>
      <c r="E85" s="3">
        <f t="shared" si="10"/>
        <v>7.7332242225859265</v>
      </c>
      <c r="G85" s="12">
        <f t="shared" si="8"/>
        <v>201811</v>
      </c>
      <c r="H85" s="13">
        <f t="shared" si="9"/>
        <v>24.44</v>
      </c>
      <c r="I85"/>
      <c r="J85" s="12">
        <f t="shared" si="11"/>
        <v>117.81914893617022</v>
      </c>
      <c r="K85" s="12">
        <f t="shared" si="12"/>
        <v>96.19646753955266</v>
      </c>
      <c r="L85" s="16">
        <f t="shared" si="13"/>
        <v>113.29782256915207</v>
      </c>
      <c r="M85" s="7" t="str">
        <f t="shared" si="14"/>
        <v>*</v>
      </c>
      <c r="N85" s="8">
        <f t="shared" si="15"/>
        <v>-20.466880362267247</v>
      </c>
    </row>
    <row r="86" spans="1:14" ht="12.75" outlineLevel="1">
      <c r="A86" s="1">
        <v>201812</v>
      </c>
      <c r="B86" s="2">
        <v>23.62</v>
      </c>
      <c r="C86" s="9">
        <v>3243.63</v>
      </c>
      <c r="E86" s="3">
        <f t="shared" si="10"/>
        <v>-3.4716342082980534</v>
      </c>
      <c r="G86" s="12">
        <f t="shared" si="8"/>
        <v>201812</v>
      </c>
      <c r="H86" s="13">
        <f t="shared" si="9"/>
        <v>23.62</v>
      </c>
      <c r="I86"/>
      <c r="J86" s="12">
        <f t="shared" si="11"/>
        <v>115.79170194750212</v>
      </c>
      <c r="K86" s="12">
        <f t="shared" si="12"/>
        <v>98.22008185153825</v>
      </c>
      <c r="L86" s="16">
        <f t="shared" si="13"/>
        <v>117.39938943116714</v>
      </c>
      <c r="M86" s="7" t="str">
        <f t="shared" si="14"/>
        <v>*</v>
      </c>
      <c r="N86" s="8">
        <f t="shared" si="15"/>
        <v>-18.746154669419585</v>
      </c>
    </row>
    <row r="87" spans="1:14" ht="12.75" outlineLevel="1">
      <c r="A87" s="1">
        <v>201901</v>
      </c>
      <c r="B87" s="2">
        <v>23.3</v>
      </c>
      <c r="C87" s="9">
        <v>3507.84</v>
      </c>
      <c r="E87" s="3">
        <f t="shared" si="10"/>
        <v>-1.3733905579399153</v>
      </c>
      <c r="G87" s="12">
        <f t="shared" si="8"/>
        <v>201901</v>
      </c>
      <c r="H87" s="13">
        <f t="shared" si="9"/>
        <v>23.3</v>
      </c>
      <c r="I87"/>
      <c r="J87" s="12">
        <f t="shared" si="11"/>
        <v>116.56652360515021</v>
      </c>
      <c r="K87" s="12">
        <f t="shared" si="12"/>
        <v>98.18848354792561</v>
      </c>
      <c r="L87" s="16">
        <f t="shared" si="13"/>
        <v>107.13092536358114</v>
      </c>
      <c r="M87" s="7" t="str">
        <f t="shared" si="14"/>
        <v>*</v>
      </c>
      <c r="N87" s="8">
        <f t="shared" si="15"/>
        <v>-19.448354626291152</v>
      </c>
    </row>
    <row r="88" spans="1:14" ht="12.75" outlineLevel="1">
      <c r="A88" s="1">
        <v>201902</v>
      </c>
      <c r="B88" s="2">
        <v>23.23</v>
      </c>
      <c r="C88" s="9">
        <v>3604.48</v>
      </c>
      <c r="E88" s="3">
        <f t="shared" si="10"/>
        <v>-0.3013344812742156</v>
      </c>
      <c r="G88" s="12">
        <f t="shared" si="8"/>
        <v>201902</v>
      </c>
      <c r="H88" s="13">
        <f t="shared" si="9"/>
        <v>23.23</v>
      </c>
      <c r="I88"/>
      <c r="J88" s="12">
        <f t="shared" si="11"/>
        <v>113.60309944037883</v>
      </c>
      <c r="K88" s="12">
        <f t="shared" si="12"/>
        <v>97.35076768546422</v>
      </c>
      <c r="L88" s="16">
        <f t="shared" si="13"/>
        <v>104.22966703516589</v>
      </c>
      <c r="M88" s="7" t="str">
        <f t="shared" si="14"/>
        <v>*</v>
      </c>
      <c r="N88" s="8">
        <f t="shared" si="15"/>
        <v>-16.765183411114055</v>
      </c>
    </row>
    <row r="89" spans="1:14" ht="12.75" outlineLevel="1">
      <c r="A89" s="1">
        <v>201903</v>
      </c>
      <c r="E89" s="3" t="e">
        <f t="shared" si="10"/>
        <v>#DIV/0!</v>
      </c>
      <c r="G89" s="12">
        <f t="shared" si="8"/>
        <v>201903</v>
      </c>
      <c r="H89" s="13">
        <f t="shared" si="9"/>
        <v>0</v>
      </c>
      <c r="I89"/>
      <c r="J89" s="12" t="e">
        <f t="shared" si="11"/>
        <v>#DIV/0!</v>
      </c>
      <c r="K89" s="12" t="e">
        <f t="shared" si="12"/>
        <v>#DIV/0!</v>
      </c>
      <c r="L89" s="16" t="e">
        <f t="shared" si="13"/>
        <v>#DIV/0!</v>
      </c>
      <c r="M89" s="7" t="e">
        <f t="shared" si="14"/>
        <v>#DIV/0!</v>
      </c>
      <c r="N89" s="8" t="e">
        <f t="shared" si="15"/>
        <v>#DIV/0!</v>
      </c>
    </row>
    <row r="90" spans="1:14" ht="12.75" outlineLevel="1">
      <c r="A90" s="1">
        <v>201904</v>
      </c>
      <c r="E90" s="3" t="e">
        <f t="shared" si="10"/>
        <v>#DIV/0!</v>
      </c>
      <c r="G90" s="12">
        <f t="shared" si="8"/>
        <v>201904</v>
      </c>
      <c r="H90" s="13">
        <f t="shared" si="9"/>
        <v>0</v>
      </c>
      <c r="I90"/>
      <c r="J90" s="12" t="e">
        <f t="shared" si="11"/>
        <v>#DIV/0!</v>
      </c>
      <c r="K90" s="12" t="e">
        <f t="shared" si="12"/>
        <v>#DIV/0!</v>
      </c>
      <c r="L90" s="16" t="e">
        <f t="shared" si="13"/>
        <v>#DIV/0!</v>
      </c>
      <c r="M90" s="7" t="e">
        <f t="shared" si="14"/>
        <v>#DIV/0!</v>
      </c>
      <c r="N90" s="8" t="e">
        <f t="shared" si="15"/>
        <v>#DIV/0!</v>
      </c>
    </row>
    <row r="91" spans="1:14" ht="12.75" outlineLevel="1">
      <c r="A91" s="1">
        <v>201905</v>
      </c>
      <c r="E91" s="3" t="e">
        <f t="shared" si="10"/>
        <v>#DIV/0!</v>
      </c>
      <c r="G91" s="12">
        <f t="shared" si="8"/>
        <v>201905</v>
      </c>
      <c r="H91" s="13">
        <f t="shared" si="9"/>
        <v>0</v>
      </c>
      <c r="I91"/>
      <c r="J91" s="12" t="e">
        <f t="shared" si="11"/>
        <v>#DIV/0!</v>
      </c>
      <c r="K91" s="12" t="e">
        <f t="shared" si="12"/>
        <v>#DIV/0!</v>
      </c>
      <c r="L91" s="16" t="e">
        <f t="shared" si="13"/>
        <v>#DIV/0!</v>
      </c>
      <c r="M91" s="7" t="e">
        <f t="shared" si="14"/>
        <v>#DIV/0!</v>
      </c>
      <c r="N91" s="8" t="e">
        <f t="shared" si="15"/>
        <v>#DIV/0!</v>
      </c>
    </row>
    <row r="92" spans="1:14" ht="12.75" outlineLevel="1">
      <c r="A92" s="1">
        <v>201906</v>
      </c>
      <c r="E92" s="3" t="e">
        <f t="shared" si="10"/>
        <v>#DIV/0!</v>
      </c>
      <c r="G92" s="12">
        <f t="shared" si="8"/>
        <v>201906</v>
      </c>
      <c r="H92" s="13">
        <f t="shared" si="9"/>
        <v>0</v>
      </c>
      <c r="I92"/>
      <c r="J92" s="12" t="e">
        <f t="shared" si="11"/>
        <v>#DIV/0!</v>
      </c>
      <c r="K92" s="12" t="e">
        <f t="shared" si="12"/>
        <v>#DIV/0!</v>
      </c>
      <c r="L92" s="16" t="e">
        <f t="shared" si="13"/>
        <v>#DIV/0!</v>
      </c>
      <c r="M92" s="7" t="e">
        <f t="shared" si="14"/>
        <v>#DIV/0!</v>
      </c>
      <c r="N92" s="8" t="e">
        <f t="shared" si="15"/>
        <v>#DIV/0!</v>
      </c>
    </row>
    <row r="93" spans="1:14" ht="12.75" outlineLevel="1">
      <c r="A93" s="1">
        <v>201907</v>
      </c>
      <c r="E93" s="3" t="e">
        <f t="shared" si="10"/>
        <v>#DIV/0!</v>
      </c>
      <c r="G93" s="12">
        <f t="shared" si="8"/>
        <v>201907</v>
      </c>
      <c r="H93" s="13">
        <f t="shared" si="9"/>
        <v>0</v>
      </c>
      <c r="I93"/>
      <c r="J93" s="12" t="e">
        <f t="shared" si="11"/>
        <v>#DIV/0!</v>
      </c>
      <c r="K93" s="12" t="e">
        <f t="shared" si="12"/>
        <v>#DIV/0!</v>
      </c>
      <c r="L93" s="16" t="e">
        <f t="shared" si="13"/>
        <v>#DIV/0!</v>
      </c>
      <c r="M93" s="7" t="e">
        <f t="shared" si="14"/>
        <v>#DIV/0!</v>
      </c>
      <c r="N93" s="8" t="e">
        <f t="shared" si="15"/>
        <v>#DIV/0!</v>
      </c>
    </row>
    <row r="94" spans="1:14" ht="12.75" outlineLevel="1">
      <c r="A94" s="1">
        <v>201908</v>
      </c>
      <c r="E94" s="3" t="e">
        <f t="shared" si="10"/>
        <v>#DIV/0!</v>
      </c>
      <c r="G94" s="12">
        <f t="shared" si="8"/>
        <v>201908</v>
      </c>
      <c r="H94" s="13">
        <f t="shared" si="9"/>
        <v>0</v>
      </c>
      <c r="I94"/>
      <c r="J94" s="12" t="e">
        <f t="shared" si="11"/>
        <v>#DIV/0!</v>
      </c>
      <c r="K94" s="12" t="e">
        <f t="shared" si="12"/>
        <v>#DIV/0!</v>
      </c>
      <c r="L94" s="16" t="e">
        <f t="shared" si="13"/>
        <v>#DIV/0!</v>
      </c>
      <c r="M94" s="7" t="e">
        <f t="shared" si="14"/>
        <v>#DIV/0!</v>
      </c>
      <c r="N94" s="8" t="e">
        <f t="shared" si="15"/>
        <v>#DIV/0!</v>
      </c>
    </row>
    <row r="95" spans="1:14" ht="12.75" outlineLevel="1">
      <c r="A95" s="1">
        <v>201909</v>
      </c>
      <c r="E95" s="3" t="e">
        <f t="shared" si="10"/>
        <v>#DIV/0!</v>
      </c>
      <c r="G95" s="12">
        <f t="shared" si="8"/>
        <v>201909</v>
      </c>
      <c r="H95" s="13">
        <f t="shared" si="9"/>
        <v>0</v>
      </c>
      <c r="I95"/>
      <c r="J95" s="12" t="e">
        <f t="shared" si="11"/>
        <v>#DIV/0!</v>
      </c>
      <c r="K95" s="12" t="e">
        <f t="shared" si="12"/>
        <v>#DIV/0!</v>
      </c>
      <c r="L95" s="16" t="e">
        <f t="shared" si="13"/>
        <v>#DIV/0!</v>
      </c>
      <c r="M95" s="7" t="e">
        <f t="shared" si="14"/>
        <v>#DIV/0!</v>
      </c>
      <c r="N95" s="8" t="e">
        <f t="shared" si="15"/>
        <v>#DIV/0!</v>
      </c>
    </row>
    <row r="96" spans="1:14" ht="12.75" outlineLevel="1">
      <c r="A96" s="1">
        <v>201910</v>
      </c>
      <c r="E96" s="3" t="e">
        <f t="shared" si="10"/>
        <v>#DIV/0!</v>
      </c>
      <c r="G96" s="12">
        <f t="shared" si="8"/>
        <v>201910</v>
      </c>
      <c r="H96" s="13">
        <f t="shared" si="9"/>
        <v>0</v>
      </c>
      <c r="I96"/>
      <c r="J96" s="12" t="e">
        <f t="shared" si="11"/>
        <v>#DIV/0!</v>
      </c>
      <c r="K96" s="12" t="e">
        <f t="shared" si="12"/>
        <v>#DIV/0!</v>
      </c>
      <c r="L96" s="16" t="e">
        <f t="shared" si="13"/>
        <v>#DIV/0!</v>
      </c>
      <c r="M96" s="7" t="e">
        <f t="shared" si="14"/>
        <v>#DIV/0!</v>
      </c>
      <c r="N96" s="8" t="e">
        <f t="shared" si="15"/>
        <v>#DIV/0!</v>
      </c>
    </row>
    <row r="97" spans="1:14" ht="12.75" outlineLevel="1">
      <c r="A97" s="1">
        <v>201911</v>
      </c>
      <c r="E97" s="3" t="e">
        <f t="shared" si="10"/>
        <v>#DIV/0!</v>
      </c>
      <c r="G97" s="12">
        <f t="shared" si="8"/>
        <v>201911</v>
      </c>
      <c r="H97" s="13">
        <f t="shared" si="9"/>
        <v>0</v>
      </c>
      <c r="I97"/>
      <c r="J97" s="12" t="e">
        <f t="shared" si="11"/>
        <v>#DIV/0!</v>
      </c>
      <c r="K97" s="12" t="e">
        <f t="shared" si="12"/>
        <v>#DIV/0!</v>
      </c>
      <c r="L97" s="16" t="e">
        <f t="shared" si="13"/>
        <v>#DIV/0!</v>
      </c>
      <c r="M97" s="7" t="e">
        <f t="shared" si="14"/>
        <v>#DIV/0!</v>
      </c>
      <c r="N97" s="8" t="e">
        <f t="shared" si="15"/>
        <v>#DIV/0!</v>
      </c>
    </row>
    <row r="98" spans="1:14" ht="12.75" outlineLevel="1">
      <c r="A98" s="1">
        <v>201912</v>
      </c>
      <c r="E98" s="3" t="e">
        <f t="shared" si="10"/>
        <v>#DIV/0!</v>
      </c>
      <c r="G98" s="12">
        <f t="shared" si="8"/>
        <v>201912</v>
      </c>
      <c r="H98" s="13">
        <f t="shared" si="9"/>
        <v>0</v>
      </c>
      <c r="I98"/>
      <c r="J98" s="12" t="e">
        <f t="shared" si="11"/>
        <v>#DIV/0!</v>
      </c>
      <c r="K98" s="12" t="e">
        <f t="shared" si="12"/>
        <v>#DIV/0!</v>
      </c>
      <c r="L98" s="16" t="e">
        <f t="shared" si="13"/>
        <v>#DIV/0!</v>
      </c>
      <c r="M98" s="7" t="e">
        <f t="shared" si="14"/>
        <v>#DIV/0!</v>
      </c>
      <c r="N98" s="8" t="e">
        <f t="shared" si="15"/>
        <v>#DIV/0!</v>
      </c>
    </row>
  </sheetData>
  <sheetProtection/>
  <printOptions/>
  <pageMargins left="0.79" right="0.79" top="1.05" bottom="1.05" header="0.79" footer="0.79"/>
  <pageSetup horizontalDpi="300" verticalDpi="300" orientation="portrait" paperSize="9"/>
  <headerFooter scaleWithDoc="0" alignWithMargins="0">
    <oddHeader>&amp;C&amp;"Times New Roman,Standaard"&amp;12&amp;A</oddHeader>
    <oddFooter>&amp;C&amp;"Times New Roman,Standaard"&amp;12Pagina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W98"/>
  <sheetViews>
    <sheetView zoomScale="80" zoomScaleNormal="80" workbookViewId="0" topLeftCell="A55">
      <selection activeCell="C89" sqref="C89"/>
    </sheetView>
  </sheetViews>
  <sheetFormatPr defaultColWidth="12.28125" defaultRowHeight="12.75" customHeight="1" outlineLevelRow="1"/>
  <cols>
    <col min="1" max="1" width="8.7109375" style="1" bestFit="1" customWidth="1"/>
    <col min="2" max="3" width="8.140625" style="2" bestFit="1" customWidth="1"/>
    <col min="4" max="4" width="11.57421875" style="0" bestFit="1" customWidth="1"/>
    <col min="5" max="5" width="11.57421875" style="3" bestFit="1" customWidth="1"/>
    <col min="6" max="6" width="11.57421875" style="0" bestFit="1" customWidth="1"/>
    <col min="7" max="7" width="11.57421875" style="23" bestFit="1" customWidth="1"/>
    <col min="8" max="8" width="11.57421875" style="13" bestFit="1" customWidth="1"/>
    <col min="9" max="9" width="11.57421875" style="6" bestFit="1" customWidth="1"/>
    <col min="10" max="12" width="11.57421875" style="12" bestFit="1" customWidth="1"/>
    <col min="13" max="13" width="11.57421875" style="7" bestFit="1" customWidth="1"/>
    <col min="14" max="14" width="11.57421875" style="8" bestFit="1" customWidth="1"/>
    <col min="15" max="15" width="11.57421875" style="0" bestFit="1" customWidth="1"/>
    <col min="16" max="18" width="11.57421875" style="24" bestFit="1" customWidth="1"/>
    <col min="19" max="16384" width="11.57421875" style="0" bestFit="1" customWidth="1"/>
  </cols>
  <sheetData>
    <row r="1" spans="2:23" ht="12.75" outlineLevel="1">
      <c r="B1" s="2" t="s">
        <v>889</v>
      </c>
      <c r="C1" s="2" t="s">
        <v>0</v>
      </c>
      <c r="G1" s="23" t="str">
        <f>B1</f>
        <v>SOF</v>
      </c>
      <c r="Q1" s="24">
        <v>2017</v>
      </c>
      <c r="R1" s="24">
        <v>2016</v>
      </c>
      <c r="S1">
        <v>2015</v>
      </c>
      <c r="T1">
        <v>2014</v>
      </c>
      <c r="U1">
        <v>2013</v>
      </c>
      <c r="V1">
        <v>2012</v>
      </c>
      <c r="W1">
        <v>2011</v>
      </c>
    </row>
    <row r="2" spans="1:23" ht="12.75" outlineLevel="1">
      <c r="A2" s="1" t="s">
        <v>1</v>
      </c>
      <c r="B2" s="2" t="s">
        <v>5</v>
      </c>
      <c r="C2" s="2" t="s">
        <v>5</v>
      </c>
      <c r="E2" s="3" t="s">
        <v>6</v>
      </c>
      <c r="G2" s="23" t="s">
        <v>1</v>
      </c>
      <c r="H2" s="13" t="s">
        <v>7</v>
      </c>
      <c r="J2" s="12" t="s">
        <v>8</v>
      </c>
      <c r="K2" s="12" t="s">
        <v>9</v>
      </c>
      <c r="L2" s="12" t="s">
        <v>10</v>
      </c>
      <c r="N2" s="8" t="s">
        <v>11</v>
      </c>
      <c r="P2" s="18" t="s">
        <v>73</v>
      </c>
      <c r="Q2" s="18">
        <v>34.25</v>
      </c>
      <c r="R2" s="21">
        <v>34.25</v>
      </c>
      <c r="S2" s="21">
        <v>34.25</v>
      </c>
      <c r="T2" s="21">
        <v>34.75</v>
      </c>
      <c r="U2" s="21">
        <v>34.75</v>
      </c>
      <c r="V2" s="21">
        <v>34.269000000000005</v>
      </c>
      <c r="W2" s="21">
        <v>34.269000000000005</v>
      </c>
    </row>
    <row r="3" spans="1:23" ht="12.75" outlineLevel="1">
      <c r="A3" s="1">
        <v>201201</v>
      </c>
      <c r="B3" s="9">
        <v>59.38</v>
      </c>
      <c r="C3" s="2">
        <v>2206.8</v>
      </c>
      <c r="G3" s="23">
        <f aca="true" t="shared" si="0" ref="G3:G66">A3</f>
        <v>201201</v>
      </c>
      <c r="H3" s="13">
        <f aca="true" t="shared" si="1" ref="H3:H66">$B3</f>
        <v>59.38</v>
      </c>
      <c r="L3" s="16"/>
      <c r="P3" s="18" t="s">
        <v>78</v>
      </c>
      <c r="Q3" s="18" t="s">
        <v>545</v>
      </c>
      <c r="R3" s="21" t="s">
        <v>471</v>
      </c>
      <c r="S3" s="21" t="s">
        <v>807</v>
      </c>
      <c r="T3" s="21" t="s">
        <v>890</v>
      </c>
      <c r="U3" s="21" t="s">
        <v>776</v>
      </c>
      <c r="V3" s="21" t="s">
        <v>891</v>
      </c>
      <c r="W3" s="21" t="s">
        <v>891</v>
      </c>
    </row>
    <row r="4" spans="1:23" ht="12.75" outlineLevel="1">
      <c r="A4" s="1">
        <v>201202</v>
      </c>
      <c r="B4" s="9">
        <v>59.260000000000005</v>
      </c>
      <c r="C4" s="2">
        <v>2275.86</v>
      </c>
      <c r="E4" s="3">
        <f aca="true" t="shared" si="2" ref="E4:E67">100*($B4-$B3)/$B4</f>
        <v>-0.2024974687816359</v>
      </c>
      <c r="G4" s="23">
        <f t="shared" si="0"/>
        <v>201202</v>
      </c>
      <c r="H4" s="13">
        <f t="shared" si="1"/>
        <v>59.260000000000005</v>
      </c>
      <c r="L4" s="16"/>
      <c r="P4" s="18" t="s">
        <v>86</v>
      </c>
      <c r="Q4" s="18" t="s">
        <v>292</v>
      </c>
      <c r="R4" s="21" t="s">
        <v>139</v>
      </c>
      <c r="S4" s="21" t="s">
        <v>844</v>
      </c>
      <c r="T4" s="21" t="s">
        <v>604</v>
      </c>
      <c r="U4" s="21" t="s">
        <v>237</v>
      </c>
      <c r="V4" s="21" t="s">
        <v>811</v>
      </c>
      <c r="W4" s="21" t="s">
        <v>811</v>
      </c>
    </row>
    <row r="5" spans="1:23" ht="12.75" outlineLevel="1">
      <c r="A5" s="1">
        <v>201203</v>
      </c>
      <c r="B5" s="9">
        <v>60.64</v>
      </c>
      <c r="C5" s="2">
        <v>2324.05</v>
      </c>
      <c r="E5" s="3">
        <f t="shared" si="2"/>
        <v>2.2757255936675387</v>
      </c>
      <c r="G5" s="23">
        <f t="shared" si="0"/>
        <v>201203</v>
      </c>
      <c r="H5" s="13">
        <f t="shared" si="1"/>
        <v>60.64</v>
      </c>
      <c r="L5" s="16"/>
      <c r="P5" s="18" t="s">
        <v>93</v>
      </c>
      <c r="Q5" s="18" t="s">
        <v>188</v>
      </c>
      <c r="R5" s="21" t="s">
        <v>188</v>
      </c>
      <c r="S5" s="21" t="s">
        <v>892</v>
      </c>
      <c r="T5" s="21" t="s">
        <v>557</v>
      </c>
      <c r="U5" s="21" t="s">
        <v>557</v>
      </c>
      <c r="V5" s="21" t="s">
        <v>97</v>
      </c>
      <c r="W5" s="21" t="s">
        <v>97</v>
      </c>
    </row>
    <row r="6" spans="1:23" ht="12.75" outlineLevel="1">
      <c r="A6" s="1">
        <v>201204</v>
      </c>
      <c r="B6" s="9">
        <v>58.37</v>
      </c>
      <c r="C6" s="2">
        <v>2208.44</v>
      </c>
      <c r="E6" s="3">
        <f t="shared" si="2"/>
        <v>-3.888984067157792</v>
      </c>
      <c r="G6" s="23">
        <f t="shared" si="0"/>
        <v>201204</v>
      </c>
      <c r="H6" s="13">
        <f t="shared" si="1"/>
        <v>58.37</v>
      </c>
      <c r="L6" s="16"/>
      <c r="P6" s="18" t="s">
        <v>101</v>
      </c>
      <c r="Q6" s="18" t="s">
        <v>450</v>
      </c>
      <c r="R6" s="21" t="s">
        <v>893</v>
      </c>
      <c r="S6" s="21" t="s">
        <v>709</v>
      </c>
      <c r="T6" s="21" t="s">
        <v>224</v>
      </c>
      <c r="U6" s="21" t="s">
        <v>237</v>
      </c>
      <c r="V6" s="21" t="s">
        <v>206</v>
      </c>
      <c r="W6" s="21" t="s">
        <v>206</v>
      </c>
    </row>
    <row r="7" spans="1:23" ht="12.75" outlineLevel="1">
      <c r="A7" s="1">
        <v>201205</v>
      </c>
      <c r="B7" s="9">
        <v>60.95</v>
      </c>
      <c r="C7" s="2">
        <v>2093.56</v>
      </c>
      <c r="E7" s="3">
        <f t="shared" si="2"/>
        <v>4.232977850697302</v>
      </c>
      <c r="G7" s="23">
        <f t="shared" si="0"/>
        <v>201205</v>
      </c>
      <c r="H7" s="13">
        <f t="shared" si="1"/>
        <v>60.95</v>
      </c>
      <c r="L7" s="16"/>
      <c r="P7" s="18" t="s">
        <v>109</v>
      </c>
      <c r="Q7" s="18" t="s">
        <v>206</v>
      </c>
      <c r="R7" s="21" t="s">
        <v>206</v>
      </c>
      <c r="S7" s="21" t="s">
        <v>206</v>
      </c>
      <c r="T7" s="21" t="s">
        <v>206</v>
      </c>
      <c r="U7" s="21" t="s">
        <v>206</v>
      </c>
      <c r="V7" s="21" t="s">
        <v>894</v>
      </c>
      <c r="W7" s="21" t="s">
        <v>894</v>
      </c>
    </row>
    <row r="8" spans="1:23" ht="12.75" outlineLevel="1">
      <c r="A8" s="1">
        <v>201206</v>
      </c>
      <c r="B8" s="9">
        <v>60.13</v>
      </c>
      <c r="C8" s="2">
        <v>2227.63</v>
      </c>
      <c r="E8" s="3">
        <f t="shared" si="2"/>
        <v>-1.3637119574255783</v>
      </c>
      <c r="G8" s="23">
        <f t="shared" si="0"/>
        <v>201206</v>
      </c>
      <c r="H8" s="13">
        <f t="shared" si="1"/>
        <v>60.13</v>
      </c>
      <c r="L8" s="16"/>
      <c r="P8" s="18" t="s">
        <v>125</v>
      </c>
      <c r="Q8" s="18" t="s">
        <v>895</v>
      </c>
      <c r="R8" s="21" t="s">
        <v>896</v>
      </c>
      <c r="S8" s="21" t="s">
        <v>897</v>
      </c>
      <c r="T8" s="21" t="s">
        <v>898</v>
      </c>
      <c r="U8" s="21" t="s">
        <v>899</v>
      </c>
      <c r="V8" s="21" t="s">
        <v>900</v>
      </c>
      <c r="W8" s="21" t="s">
        <v>900</v>
      </c>
    </row>
    <row r="9" spans="1:23" ht="12.75" outlineLevel="1">
      <c r="A9" s="1">
        <v>201207</v>
      </c>
      <c r="B9" s="9">
        <v>60.73</v>
      </c>
      <c r="C9" s="2">
        <v>2274.84</v>
      </c>
      <c r="E9" s="3">
        <f t="shared" si="2"/>
        <v>0.9879795817553011</v>
      </c>
      <c r="G9" s="23">
        <f t="shared" si="0"/>
        <v>201207</v>
      </c>
      <c r="H9" s="13">
        <f t="shared" si="1"/>
        <v>60.73</v>
      </c>
      <c r="L9" s="16"/>
      <c r="P9" s="18" t="s">
        <v>133</v>
      </c>
      <c r="Q9" s="18" t="s">
        <v>206</v>
      </c>
      <c r="R9" s="21" t="s">
        <v>206</v>
      </c>
      <c r="S9" s="21" t="s">
        <v>206</v>
      </c>
      <c r="T9" s="21" t="s">
        <v>206</v>
      </c>
      <c r="U9" s="21" t="s">
        <v>206</v>
      </c>
      <c r="V9" s="21" t="s">
        <v>901</v>
      </c>
      <c r="W9" s="21" t="s">
        <v>901</v>
      </c>
    </row>
    <row r="10" spans="1:23" ht="12.75" outlineLevel="1">
      <c r="A10" s="1">
        <v>201208</v>
      </c>
      <c r="B10" s="9">
        <v>63.91</v>
      </c>
      <c r="C10" s="2">
        <v>2345.69</v>
      </c>
      <c r="E10" s="3">
        <f t="shared" si="2"/>
        <v>4.9757471444218435</v>
      </c>
      <c r="G10" s="23">
        <f t="shared" si="0"/>
        <v>201208</v>
      </c>
      <c r="H10" s="13">
        <f t="shared" si="1"/>
        <v>63.91</v>
      </c>
      <c r="L10" s="16"/>
      <c r="P10" s="18" t="s">
        <v>141</v>
      </c>
      <c r="Q10" s="18" t="s">
        <v>902</v>
      </c>
      <c r="R10" s="21" t="s">
        <v>903</v>
      </c>
      <c r="S10" s="21" t="s">
        <v>904</v>
      </c>
      <c r="T10" s="21" t="s">
        <v>905</v>
      </c>
      <c r="U10" s="21" t="s">
        <v>906</v>
      </c>
      <c r="V10" s="21" t="s">
        <v>907</v>
      </c>
      <c r="W10" s="21" t="s">
        <v>907</v>
      </c>
    </row>
    <row r="11" spans="1:12" ht="12.75" outlineLevel="1">
      <c r="A11" s="1">
        <v>201209</v>
      </c>
      <c r="B11" s="9">
        <v>65.5</v>
      </c>
      <c r="C11" s="2">
        <v>2373.3300000000004</v>
      </c>
      <c r="E11" s="3">
        <f t="shared" si="2"/>
        <v>2.4274809160305395</v>
      </c>
      <c r="G11" s="23">
        <f t="shared" si="0"/>
        <v>201209</v>
      </c>
      <c r="H11" s="13">
        <f t="shared" si="1"/>
        <v>65.5</v>
      </c>
      <c r="L11" s="16"/>
    </row>
    <row r="12" spans="1:12" ht="12.75" outlineLevel="1">
      <c r="A12" s="1">
        <v>201210</v>
      </c>
      <c r="B12" s="9">
        <v>65.85</v>
      </c>
      <c r="C12" s="2">
        <v>2369.21</v>
      </c>
      <c r="E12" s="3">
        <f t="shared" si="2"/>
        <v>0.5315110098709102</v>
      </c>
      <c r="G12" s="23">
        <f t="shared" si="0"/>
        <v>201210</v>
      </c>
      <c r="H12" s="13">
        <f t="shared" si="1"/>
        <v>65.85</v>
      </c>
      <c r="L12" s="16"/>
    </row>
    <row r="13" spans="1:12" ht="12.75" outlineLevel="1">
      <c r="A13" s="1">
        <v>201211</v>
      </c>
      <c r="B13" s="9">
        <v>68.5</v>
      </c>
      <c r="C13" s="2">
        <v>2436.9500000000003</v>
      </c>
      <c r="E13" s="3">
        <f t="shared" si="2"/>
        <v>3.8686131386861398</v>
      </c>
      <c r="G13" s="23">
        <f t="shared" si="0"/>
        <v>201211</v>
      </c>
      <c r="H13" s="13">
        <f t="shared" si="1"/>
        <v>68.5</v>
      </c>
      <c r="L13" s="16"/>
    </row>
    <row r="14" spans="1:12" ht="12.75" outlineLevel="1">
      <c r="A14" s="1">
        <v>201212</v>
      </c>
      <c r="B14" s="9">
        <v>71.22</v>
      </c>
      <c r="C14" s="2">
        <v>2475.8100000000004</v>
      </c>
      <c r="E14" s="3">
        <f t="shared" si="2"/>
        <v>3.81915192361696</v>
      </c>
      <c r="G14" s="23">
        <f t="shared" si="0"/>
        <v>201212</v>
      </c>
      <c r="H14" s="13">
        <f t="shared" si="1"/>
        <v>71.22</v>
      </c>
      <c r="L14" s="16"/>
    </row>
    <row r="15" spans="1:14" ht="12.75" outlineLevel="1">
      <c r="A15" s="1">
        <v>201301</v>
      </c>
      <c r="B15" s="9">
        <v>71.28</v>
      </c>
      <c r="C15" s="2">
        <v>2520.3500000000004</v>
      </c>
      <c r="E15" s="3">
        <f t="shared" si="2"/>
        <v>0.08417508417508736</v>
      </c>
      <c r="G15" s="23">
        <f t="shared" si="0"/>
        <v>201301</v>
      </c>
      <c r="H15" s="13">
        <f t="shared" si="1"/>
        <v>71.28</v>
      </c>
      <c r="J15" s="12">
        <f aca="true" t="shared" si="3" ref="J15:J78">100-100*($B15-$B3)/$B15</f>
        <v>83.30527497194164</v>
      </c>
      <c r="K15" s="12">
        <f aca="true" t="shared" si="4" ref="K15:K78">100*AVERAGE($B4:$B15)/$B15</f>
        <v>89.5926861204639</v>
      </c>
      <c r="L15" s="16">
        <f aca="true" t="shared" si="5" ref="L15:L78">100*(AVERAGE($C4:$C15)/$C15)/(AVERAGE($B4:$B15)/$B15)</f>
        <v>103.05990085239904</v>
      </c>
      <c r="M15" s="7" t="str">
        <f aca="true" t="shared" si="6" ref="M15:M78">IF(AND(AVERAGE($B7:$B15)/$B15&lt;1,(AVERAGE($C7:$C15)/$C15/(AVERAGE($B7:$B15)/$B15))&gt;1),"*","")</f>
        <v>*</v>
      </c>
      <c r="N15" s="8">
        <f aca="true" t="shared" si="7" ref="N15:N78">100*AVERAGE($E4:$E15)/STDEVA($E4:$E15)</f>
        <v>56.51372700975497</v>
      </c>
    </row>
    <row r="16" spans="1:14" ht="12.75" outlineLevel="1">
      <c r="A16" s="1">
        <v>201302</v>
      </c>
      <c r="B16" s="9">
        <v>70.5</v>
      </c>
      <c r="C16" s="2">
        <v>2569.17</v>
      </c>
      <c r="E16" s="3">
        <f t="shared" si="2"/>
        <v>-1.1063829787234059</v>
      </c>
      <c r="G16" s="23">
        <f t="shared" si="0"/>
        <v>201302</v>
      </c>
      <c r="H16" s="13">
        <f t="shared" si="1"/>
        <v>70.5</v>
      </c>
      <c r="J16" s="12">
        <f t="shared" si="3"/>
        <v>84.05673758865248</v>
      </c>
      <c r="K16" s="12">
        <f t="shared" si="4"/>
        <v>91.91252955082741</v>
      </c>
      <c r="L16" s="16">
        <f t="shared" si="5"/>
        <v>99.58485020615858</v>
      </c>
      <c r="M16" s="7">
        <f t="shared" si="6"/>
      </c>
      <c r="N16" s="8">
        <f t="shared" si="7"/>
        <v>52.33578993492581</v>
      </c>
    </row>
    <row r="17" spans="1:14" ht="12.75" outlineLevel="1">
      <c r="A17" s="1">
        <v>201303</v>
      </c>
      <c r="B17" s="9">
        <v>72.25</v>
      </c>
      <c r="C17" s="2">
        <v>2592.19</v>
      </c>
      <c r="E17" s="3">
        <f t="shared" si="2"/>
        <v>2.422145328719723</v>
      </c>
      <c r="G17" s="23">
        <f t="shared" si="0"/>
        <v>201303</v>
      </c>
      <c r="H17" s="13">
        <f t="shared" si="1"/>
        <v>72.25</v>
      </c>
      <c r="J17" s="12">
        <f t="shared" si="3"/>
        <v>83.93079584775086</v>
      </c>
      <c r="K17" s="12">
        <f t="shared" si="4"/>
        <v>91.02537485582468</v>
      </c>
      <c r="L17" s="16">
        <f t="shared" si="5"/>
        <v>100.6094452250861</v>
      </c>
      <c r="M17" s="7" t="str">
        <f t="shared" si="6"/>
        <v>*</v>
      </c>
      <c r="N17" s="8">
        <f t="shared" si="7"/>
        <v>52.699221174587926</v>
      </c>
    </row>
    <row r="18" spans="1:14" ht="12.75" outlineLevel="1">
      <c r="A18" s="1">
        <v>201304</v>
      </c>
      <c r="B18" s="9">
        <v>72.61999999999999</v>
      </c>
      <c r="C18" s="2">
        <v>2643.42</v>
      </c>
      <c r="E18" s="3">
        <f t="shared" si="2"/>
        <v>0.5095015147342198</v>
      </c>
      <c r="G18" s="23">
        <f t="shared" si="0"/>
        <v>201304</v>
      </c>
      <c r="H18" s="13">
        <f t="shared" si="1"/>
        <v>72.61999999999999</v>
      </c>
      <c r="J18" s="12">
        <f t="shared" si="3"/>
        <v>80.37730652712752</v>
      </c>
      <c r="K18" s="12">
        <f t="shared" si="4"/>
        <v>92.19682364821446</v>
      </c>
      <c r="L18" s="16">
        <f t="shared" si="5"/>
        <v>98.89337476025466</v>
      </c>
      <c r="M18" s="7">
        <f t="shared" si="6"/>
      </c>
      <c r="N18" s="8">
        <f t="shared" si="7"/>
        <v>83.21165450612337</v>
      </c>
    </row>
    <row r="19" spans="1:14" ht="12.75" outlineLevel="1">
      <c r="A19" s="1">
        <v>201305</v>
      </c>
      <c r="B19" s="9">
        <v>69.61</v>
      </c>
      <c r="C19" s="2">
        <v>2649.36</v>
      </c>
      <c r="E19" s="3">
        <f t="shared" si="2"/>
        <v>-4.324091366183007</v>
      </c>
      <c r="G19" s="23">
        <f t="shared" si="0"/>
        <v>201305</v>
      </c>
      <c r="H19" s="13">
        <f t="shared" si="1"/>
        <v>69.61</v>
      </c>
      <c r="J19" s="12">
        <f t="shared" si="3"/>
        <v>87.55925872719438</v>
      </c>
      <c r="K19" s="12">
        <f t="shared" si="4"/>
        <v>97.22022697888235</v>
      </c>
      <c r="L19" s="16">
        <f t="shared" si="5"/>
        <v>95.37145889809722</v>
      </c>
      <c r="M19" s="7">
        <f t="shared" si="6"/>
      </c>
      <c r="N19" s="8">
        <f t="shared" si="7"/>
        <v>40.775199206335515</v>
      </c>
    </row>
    <row r="20" spans="1:14" ht="12.75" outlineLevel="1">
      <c r="A20" s="1">
        <v>201306</v>
      </c>
      <c r="B20" s="9">
        <v>70.8</v>
      </c>
      <c r="C20" s="2">
        <v>2526.11</v>
      </c>
      <c r="E20" s="3">
        <f t="shared" si="2"/>
        <v>1.6807909604519742</v>
      </c>
      <c r="G20" s="23">
        <f t="shared" si="0"/>
        <v>201306</v>
      </c>
      <c r="H20" s="13">
        <f t="shared" si="1"/>
        <v>70.8</v>
      </c>
      <c r="J20" s="12">
        <f t="shared" si="3"/>
        <v>84.92937853107345</v>
      </c>
      <c r="K20" s="12">
        <f t="shared" si="4"/>
        <v>96.84204331450094</v>
      </c>
      <c r="L20" s="16">
        <f t="shared" si="5"/>
        <v>101.43204443528447</v>
      </c>
      <c r="M20" s="7" t="str">
        <f t="shared" si="6"/>
        <v>*</v>
      </c>
      <c r="N20" s="8">
        <f t="shared" si="7"/>
        <v>52.697886261006126</v>
      </c>
    </row>
    <row r="21" spans="1:14" ht="12.75" outlineLevel="1">
      <c r="A21" s="1">
        <v>201307</v>
      </c>
      <c r="B21" s="9">
        <v>71.07</v>
      </c>
      <c r="C21" s="2">
        <v>2662.68</v>
      </c>
      <c r="E21" s="3">
        <f t="shared" si="2"/>
        <v>0.37990713381172936</v>
      </c>
      <c r="G21" s="23">
        <f t="shared" si="0"/>
        <v>201307</v>
      </c>
      <c r="H21" s="13">
        <f t="shared" si="1"/>
        <v>71.07</v>
      </c>
      <c r="J21" s="12">
        <f t="shared" si="3"/>
        <v>85.45096383846912</v>
      </c>
      <c r="K21" s="12">
        <f t="shared" si="4"/>
        <v>97.68655316354769</v>
      </c>
      <c r="L21" s="16">
        <f t="shared" si="5"/>
        <v>96.64019804980006</v>
      </c>
      <c r="M21" s="7">
        <f t="shared" si="6"/>
      </c>
      <c r="N21" s="8">
        <f t="shared" si="7"/>
        <v>50.408953123391626</v>
      </c>
    </row>
    <row r="22" spans="1:14" ht="12.75" outlineLevel="1">
      <c r="A22" s="1">
        <v>201308</v>
      </c>
      <c r="B22" s="9">
        <v>72.66</v>
      </c>
      <c r="C22" s="2">
        <v>2673.42</v>
      </c>
      <c r="E22" s="3">
        <f t="shared" si="2"/>
        <v>2.1882741535920776</v>
      </c>
      <c r="G22" s="23">
        <f t="shared" si="0"/>
        <v>201308</v>
      </c>
      <c r="H22" s="13">
        <f t="shared" si="1"/>
        <v>72.66</v>
      </c>
      <c r="J22" s="12">
        <f t="shared" si="3"/>
        <v>87.95761078998073</v>
      </c>
      <c r="K22" s="12">
        <f t="shared" si="4"/>
        <v>96.55243600330306</v>
      </c>
      <c r="L22" s="16">
        <f t="shared" si="5"/>
        <v>98.44059655932254</v>
      </c>
      <c r="M22" s="7">
        <f t="shared" si="6"/>
      </c>
      <c r="N22" s="8">
        <f t="shared" si="7"/>
        <v>45.86865973449943</v>
      </c>
    </row>
    <row r="23" spans="1:14" ht="12.75" outlineLevel="1">
      <c r="A23" s="1">
        <v>201309</v>
      </c>
      <c r="B23" s="9">
        <v>78.03</v>
      </c>
      <c r="C23" s="2">
        <v>2802.27</v>
      </c>
      <c r="E23" s="3">
        <f t="shared" si="2"/>
        <v>6.8819684736639815</v>
      </c>
      <c r="G23" s="23">
        <f t="shared" si="0"/>
        <v>201309</v>
      </c>
      <c r="H23" s="13">
        <f t="shared" si="1"/>
        <v>78.03</v>
      </c>
      <c r="J23" s="12">
        <f t="shared" si="3"/>
        <v>83.94207356145073</v>
      </c>
      <c r="K23" s="12">
        <f t="shared" si="4"/>
        <v>91.24588833354693</v>
      </c>
      <c r="L23" s="16">
        <f t="shared" si="5"/>
        <v>100.77392195234884</v>
      </c>
      <c r="M23" s="7" t="str">
        <f t="shared" si="6"/>
        <v>*</v>
      </c>
      <c r="N23" s="8">
        <f t="shared" si="7"/>
        <v>50.15164784118937</v>
      </c>
    </row>
    <row r="24" spans="1:14" ht="12.75" outlineLevel="1">
      <c r="A24" s="1">
        <v>201310</v>
      </c>
      <c r="B24" s="2">
        <v>78.95</v>
      </c>
      <c r="C24" s="2">
        <v>2904.3500000000004</v>
      </c>
      <c r="E24" s="3">
        <f t="shared" si="2"/>
        <v>1.1652944901836626</v>
      </c>
      <c r="G24" s="23">
        <f t="shared" si="0"/>
        <v>201310</v>
      </c>
      <c r="H24" s="13">
        <f t="shared" si="1"/>
        <v>78.95</v>
      </c>
      <c r="J24" s="12">
        <f t="shared" si="3"/>
        <v>83.40721975934134</v>
      </c>
      <c r="K24" s="12">
        <f t="shared" si="4"/>
        <v>91.56533671099851</v>
      </c>
      <c r="L24" s="16">
        <f t="shared" si="5"/>
        <v>98.56967084729568</v>
      </c>
      <c r="M24" s="7">
        <f t="shared" si="6"/>
      </c>
      <c r="N24" s="8">
        <f t="shared" si="7"/>
        <v>52.25300953525534</v>
      </c>
    </row>
    <row r="25" spans="1:14" ht="12.75" outlineLevel="1">
      <c r="A25" s="1">
        <v>201311</v>
      </c>
      <c r="B25" s="2">
        <v>82.79</v>
      </c>
      <c r="C25" s="2">
        <v>2870.8900000000003</v>
      </c>
      <c r="E25" s="3">
        <f t="shared" si="2"/>
        <v>4.6382413334943875</v>
      </c>
      <c r="G25" s="23">
        <f t="shared" si="0"/>
        <v>201311</v>
      </c>
      <c r="H25" s="13">
        <f t="shared" si="1"/>
        <v>82.79</v>
      </c>
      <c r="J25" s="12">
        <f t="shared" si="3"/>
        <v>82.7394612875951</v>
      </c>
      <c r="K25" s="12">
        <f t="shared" si="4"/>
        <v>88.75669364254942</v>
      </c>
      <c r="L25" s="16">
        <f t="shared" si="5"/>
        <v>104.2931722546984</v>
      </c>
      <c r="M25" s="7" t="str">
        <f t="shared" si="6"/>
        <v>*</v>
      </c>
      <c r="N25" s="8">
        <f t="shared" si="7"/>
        <v>53.24922159541862</v>
      </c>
    </row>
    <row r="26" spans="1:14" ht="12.75" outlineLevel="1">
      <c r="A26" s="1">
        <v>201312</v>
      </c>
      <c r="B26" s="2">
        <v>85.58</v>
      </c>
      <c r="C26" s="2">
        <v>2923.82</v>
      </c>
      <c r="E26" s="3">
        <f t="shared" si="2"/>
        <v>3.260107501752737</v>
      </c>
      <c r="G26" s="23">
        <f t="shared" si="0"/>
        <v>201312</v>
      </c>
      <c r="H26" s="13">
        <f t="shared" si="1"/>
        <v>85.58</v>
      </c>
      <c r="J26" s="12">
        <f t="shared" si="3"/>
        <v>83.22037859312924</v>
      </c>
      <c r="K26" s="12">
        <f t="shared" si="4"/>
        <v>87.26143179870687</v>
      </c>
      <c r="L26" s="16">
        <f t="shared" si="5"/>
        <v>105.62320619255996</v>
      </c>
      <c r="M26" s="7" t="str">
        <f t="shared" si="6"/>
        <v>*</v>
      </c>
      <c r="N26" s="8">
        <f t="shared" si="7"/>
        <v>52.28656166794045</v>
      </c>
    </row>
    <row r="27" spans="1:14" ht="12.75" outlineLevel="1">
      <c r="A27" s="1">
        <v>201401</v>
      </c>
      <c r="B27" s="2">
        <v>89.35</v>
      </c>
      <c r="C27" s="2">
        <v>2891.25</v>
      </c>
      <c r="E27" s="3">
        <f t="shared" si="2"/>
        <v>4.219362059317287</v>
      </c>
      <c r="G27" s="23">
        <f t="shared" si="0"/>
        <v>201401</v>
      </c>
      <c r="H27" s="13">
        <f t="shared" si="1"/>
        <v>89.35</v>
      </c>
      <c r="J27" s="12">
        <f t="shared" si="3"/>
        <v>79.77616116396196</v>
      </c>
      <c r="K27" s="12">
        <f t="shared" si="4"/>
        <v>85.26487595597837</v>
      </c>
      <c r="L27" s="16">
        <f t="shared" si="5"/>
        <v>110.56795595759894</v>
      </c>
      <c r="M27" s="7" t="str">
        <f t="shared" si="6"/>
        <v>*</v>
      </c>
      <c r="N27" s="8">
        <f t="shared" si="7"/>
        <v>62.99577608477955</v>
      </c>
    </row>
    <row r="28" spans="1:14" ht="12.75" outlineLevel="1">
      <c r="A28" s="1">
        <v>201402</v>
      </c>
      <c r="B28" s="2">
        <v>88.61</v>
      </c>
      <c r="C28" s="2">
        <v>3096.9100000000003</v>
      </c>
      <c r="E28" s="3">
        <f t="shared" si="2"/>
        <v>-0.8351201895948481</v>
      </c>
      <c r="G28" s="23">
        <f t="shared" si="0"/>
        <v>201402</v>
      </c>
      <c r="H28" s="13">
        <f t="shared" si="1"/>
        <v>88.61</v>
      </c>
      <c r="J28" s="12">
        <f t="shared" si="3"/>
        <v>79.56212617086108</v>
      </c>
      <c r="K28" s="12">
        <f t="shared" si="4"/>
        <v>87.680096302148</v>
      </c>
      <c r="L28" s="16">
        <f t="shared" si="5"/>
        <v>102.00152303904918</v>
      </c>
      <c r="M28" s="7" t="str">
        <f t="shared" si="6"/>
        <v>*</v>
      </c>
      <c r="N28" s="8">
        <f t="shared" si="7"/>
        <v>64.30764366560263</v>
      </c>
    </row>
    <row r="29" spans="1:14" ht="12.75" outlineLevel="1">
      <c r="A29" s="1">
        <v>201403</v>
      </c>
      <c r="B29" s="2">
        <v>86.52</v>
      </c>
      <c r="C29" s="2">
        <v>3129.94</v>
      </c>
      <c r="E29" s="3">
        <f t="shared" si="2"/>
        <v>-2.4156264447526623</v>
      </c>
      <c r="G29" s="23">
        <f t="shared" si="0"/>
        <v>201403</v>
      </c>
      <c r="H29" s="13">
        <f t="shared" si="1"/>
        <v>86.52</v>
      </c>
      <c r="J29" s="12">
        <f t="shared" si="3"/>
        <v>83.50670365233472</v>
      </c>
      <c r="K29" s="12">
        <f t="shared" si="4"/>
        <v>91.17256125751273</v>
      </c>
      <c r="L29" s="16">
        <f t="shared" si="5"/>
        <v>98.62942153769842</v>
      </c>
      <c r="M29" s="7">
        <f t="shared" si="6"/>
      </c>
      <c r="N29" s="8">
        <f t="shared" si="7"/>
        <v>46.3907691168209</v>
      </c>
    </row>
    <row r="30" spans="1:14" ht="12.75" outlineLevel="1">
      <c r="A30" s="1">
        <v>201404</v>
      </c>
      <c r="B30" s="2">
        <v>86.49</v>
      </c>
      <c r="C30" s="2">
        <v>3089.8</v>
      </c>
      <c r="E30" s="3">
        <f t="shared" si="2"/>
        <v>-0.03468609087755942</v>
      </c>
      <c r="G30" s="23">
        <f t="shared" si="0"/>
        <v>201404</v>
      </c>
      <c r="H30" s="13">
        <f t="shared" si="1"/>
        <v>86.49</v>
      </c>
      <c r="J30" s="12">
        <f t="shared" si="3"/>
        <v>83.96346398427563</v>
      </c>
      <c r="K30" s="12">
        <f t="shared" si="4"/>
        <v>92.54056345627627</v>
      </c>
      <c r="L30" s="16">
        <f t="shared" si="5"/>
        <v>99.73472711100477</v>
      </c>
      <c r="M30" s="7">
        <f t="shared" si="6"/>
      </c>
      <c r="N30" s="8">
        <f t="shared" si="7"/>
        <v>44.66663716249409</v>
      </c>
    </row>
    <row r="31" spans="1:14" ht="12.75" outlineLevel="1">
      <c r="A31" s="1">
        <v>201405</v>
      </c>
      <c r="B31" s="2">
        <v>84.86</v>
      </c>
      <c r="C31" s="2">
        <v>3159.1</v>
      </c>
      <c r="E31" s="3">
        <f t="shared" si="2"/>
        <v>-1.9208107471128866</v>
      </c>
      <c r="G31" s="23">
        <f t="shared" si="0"/>
        <v>201405</v>
      </c>
      <c r="H31" s="13">
        <f t="shared" si="1"/>
        <v>84.86</v>
      </c>
      <c r="J31" s="12">
        <f t="shared" si="3"/>
        <v>82.02922460523214</v>
      </c>
      <c r="K31" s="12">
        <f t="shared" si="4"/>
        <v>95.8156571608139</v>
      </c>
      <c r="L31" s="16">
        <f t="shared" si="5"/>
        <v>95.61596967297447</v>
      </c>
      <c r="M31" s="7">
        <f t="shared" si="6"/>
      </c>
      <c r="N31" s="8">
        <f t="shared" si="7"/>
        <v>57.278579190995934</v>
      </c>
    </row>
    <row r="32" spans="1:14" ht="12.75" outlineLevel="1">
      <c r="A32" s="1">
        <v>201406</v>
      </c>
      <c r="B32" s="2">
        <v>84.21</v>
      </c>
      <c r="C32" s="2">
        <v>3127.21</v>
      </c>
      <c r="E32" s="3">
        <f t="shared" si="2"/>
        <v>-0.7718798242489083</v>
      </c>
      <c r="G32" s="23">
        <f t="shared" si="0"/>
        <v>201406</v>
      </c>
      <c r="H32" s="13">
        <f t="shared" si="1"/>
        <v>84.21</v>
      </c>
      <c r="J32" s="12">
        <f t="shared" si="3"/>
        <v>84.0755254720342</v>
      </c>
      <c r="K32" s="12">
        <f t="shared" si="4"/>
        <v>97.88227843090687</v>
      </c>
      <c r="L32" s="16">
        <f t="shared" si="5"/>
        <v>96.18811954703911</v>
      </c>
      <c r="M32" s="7">
        <f t="shared" si="6"/>
      </c>
      <c r="N32" s="8">
        <f t="shared" si="7"/>
        <v>48.53864215694593</v>
      </c>
    </row>
    <row r="33" spans="1:14" ht="12.75" outlineLevel="1">
      <c r="A33" s="1">
        <v>201407</v>
      </c>
      <c r="B33" s="2">
        <v>86.72</v>
      </c>
      <c r="C33" s="2">
        <v>3098.74</v>
      </c>
      <c r="E33" s="3">
        <f t="shared" si="2"/>
        <v>2.894372693726943</v>
      </c>
      <c r="G33" s="12">
        <f t="shared" si="0"/>
        <v>201407</v>
      </c>
      <c r="H33" s="13">
        <f t="shared" si="1"/>
        <v>86.72</v>
      </c>
      <c r="J33" s="12">
        <f t="shared" si="3"/>
        <v>81.95341328413284</v>
      </c>
      <c r="K33" s="12">
        <f t="shared" si="4"/>
        <v>96.55308271832719</v>
      </c>
      <c r="L33" s="16">
        <f t="shared" si="5"/>
        <v>99.62274075432667</v>
      </c>
      <c r="M33" s="7">
        <f t="shared" si="6"/>
      </c>
      <c r="N33" s="8">
        <f t="shared" si="7"/>
        <v>55.61421508132783</v>
      </c>
    </row>
    <row r="34" spans="1:14" ht="12.75" outlineLevel="1">
      <c r="A34" s="1">
        <v>201408</v>
      </c>
      <c r="B34" s="2">
        <v>86.88</v>
      </c>
      <c r="C34" s="2">
        <v>3192.72</v>
      </c>
      <c r="E34" s="3">
        <f t="shared" si="2"/>
        <v>0.18416206261509738</v>
      </c>
      <c r="G34" s="12">
        <f t="shared" si="0"/>
        <v>201408</v>
      </c>
      <c r="H34" s="13">
        <f t="shared" si="1"/>
        <v>86.88</v>
      </c>
      <c r="J34" s="12">
        <f t="shared" si="3"/>
        <v>83.63259668508287</v>
      </c>
      <c r="K34" s="12">
        <f t="shared" si="4"/>
        <v>97.73921884591775</v>
      </c>
      <c r="L34" s="16">
        <f t="shared" si="5"/>
        <v>96.90364699604453</v>
      </c>
      <c r="M34" s="7">
        <f t="shared" si="6"/>
      </c>
      <c r="N34" s="8">
        <f t="shared" si="7"/>
        <v>49.46810878377615</v>
      </c>
    </row>
    <row r="35" spans="1:14" ht="12.75" outlineLevel="1">
      <c r="A35" s="1">
        <v>201409</v>
      </c>
      <c r="B35" s="2">
        <v>86.42</v>
      </c>
      <c r="C35" s="2">
        <v>3221.4</v>
      </c>
      <c r="E35" s="3">
        <f t="shared" si="2"/>
        <v>-0.5322841934737257</v>
      </c>
      <c r="G35" s="12">
        <f t="shared" si="0"/>
        <v>201409</v>
      </c>
      <c r="H35" s="13">
        <f t="shared" si="1"/>
        <v>86.42</v>
      </c>
      <c r="J35" s="12">
        <f t="shared" si="3"/>
        <v>90.29159916685953</v>
      </c>
      <c r="K35" s="12">
        <f t="shared" si="4"/>
        <v>99.06850266142096</v>
      </c>
      <c r="L35" s="16">
        <f t="shared" si="5"/>
        <v>95.84668548592083</v>
      </c>
      <c r="M35" s="7">
        <f t="shared" si="6"/>
      </c>
      <c r="N35" s="8">
        <f t="shared" si="7"/>
        <v>34.376855105474306</v>
      </c>
    </row>
    <row r="36" spans="1:14" ht="12.75" outlineLevel="1">
      <c r="A36" s="1">
        <v>201410</v>
      </c>
      <c r="B36" s="2">
        <v>86.86</v>
      </c>
      <c r="C36" s="2">
        <v>3157.15</v>
      </c>
      <c r="E36" s="3">
        <f t="shared" si="2"/>
        <v>0.5065622841353876</v>
      </c>
      <c r="G36" s="12">
        <f t="shared" si="0"/>
        <v>201410</v>
      </c>
      <c r="H36" s="13">
        <f t="shared" si="1"/>
        <v>86.86</v>
      </c>
      <c r="J36" s="12">
        <f t="shared" si="3"/>
        <v>90.89339166474787</v>
      </c>
      <c r="K36" s="12">
        <f t="shared" si="4"/>
        <v>99.32554301941822</v>
      </c>
      <c r="L36" s="16">
        <f t="shared" si="5"/>
        <v>98.21594035889545</v>
      </c>
      <c r="M36" s="7" t="str">
        <f t="shared" si="6"/>
        <v>*</v>
      </c>
      <c r="N36" s="8">
        <f t="shared" si="7"/>
        <v>32.09242877552446</v>
      </c>
    </row>
    <row r="37" spans="1:14" ht="12.75" outlineLevel="1">
      <c r="A37" s="1">
        <v>201411</v>
      </c>
      <c r="B37" s="2">
        <v>86.9</v>
      </c>
      <c r="C37" s="2">
        <v>3287.9100000000003</v>
      </c>
      <c r="E37" s="3">
        <f t="shared" si="2"/>
        <v>0.04602991944764816</v>
      </c>
      <c r="G37" s="12">
        <f t="shared" si="0"/>
        <v>201411</v>
      </c>
      <c r="H37" s="13">
        <f t="shared" si="1"/>
        <v>86.9</v>
      </c>
      <c r="J37" s="12">
        <f t="shared" si="3"/>
        <v>95.27042577675489</v>
      </c>
      <c r="K37" s="12">
        <f t="shared" si="4"/>
        <v>99.67395473724588</v>
      </c>
      <c r="L37" s="16">
        <f t="shared" si="5"/>
        <v>95.04064674581247</v>
      </c>
      <c r="M37" s="7">
        <f t="shared" si="6"/>
      </c>
      <c r="N37" s="8">
        <f t="shared" si="7"/>
        <v>18.657044270437783</v>
      </c>
    </row>
    <row r="38" spans="1:14" ht="12.75" outlineLevel="1">
      <c r="A38" s="1">
        <v>201412</v>
      </c>
      <c r="B38" s="2">
        <v>91.15</v>
      </c>
      <c r="C38" s="2">
        <v>3285.26</v>
      </c>
      <c r="E38" s="3">
        <f t="shared" si="2"/>
        <v>4.6626439934174435</v>
      </c>
      <c r="G38" s="12">
        <f t="shared" si="0"/>
        <v>201412</v>
      </c>
      <c r="H38" s="13">
        <f t="shared" si="1"/>
        <v>91.15</v>
      </c>
      <c r="J38" s="12">
        <f t="shared" si="3"/>
        <v>93.8891936368623</v>
      </c>
      <c r="K38" s="12">
        <f t="shared" si="4"/>
        <v>95.53574693728287</v>
      </c>
      <c r="L38" s="16">
        <f t="shared" si="5"/>
        <v>100.19705680049293</v>
      </c>
      <c r="M38" s="7" t="str">
        <f t="shared" si="6"/>
        <v>*</v>
      </c>
      <c r="N38" s="8">
        <f t="shared" si="7"/>
        <v>22.10848071825425</v>
      </c>
    </row>
    <row r="39" spans="1:14" ht="12.75" outlineLevel="1">
      <c r="A39" s="1">
        <v>201501</v>
      </c>
      <c r="B39" s="2">
        <v>96.34</v>
      </c>
      <c r="C39" s="2">
        <v>3530.3100000000004</v>
      </c>
      <c r="E39" s="3">
        <f t="shared" si="2"/>
        <v>5.387170438031967</v>
      </c>
      <c r="G39" s="12">
        <f t="shared" si="0"/>
        <v>201501</v>
      </c>
      <c r="H39" s="13">
        <f t="shared" si="1"/>
        <v>96.34</v>
      </c>
      <c r="J39" s="12">
        <f t="shared" si="3"/>
        <v>92.74444675108988</v>
      </c>
      <c r="K39" s="12">
        <f t="shared" si="4"/>
        <v>90.9937028579337</v>
      </c>
      <c r="L39" s="16">
        <f t="shared" si="5"/>
        <v>99.55415045965827</v>
      </c>
      <c r="M39" s="7" t="str">
        <f t="shared" si="6"/>
        <v>*</v>
      </c>
      <c r="N39" s="8">
        <f t="shared" si="7"/>
        <v>24.34863695619301</v>
      </c>
    </row>
    <row r="40" spans="1:14" ht="12.75" outlineLevel="1">
      <c r="A40" s="1">
        <v>201502</v>
      </c>
      <c r="B40" s="2">
        <v>96.2</v>
      </c>
      <c r="C40" s="2">
        <v>3714.44</v>
      </c>
      <c r="E40" s="3">
        <f t="shared" si="2"/>
        <v>-0.14553014553014612</v>
      </c>
      <c r="G40" s="12">
        <f t="shared" si="0"/>
        <v>201502</v>
      </c>
      <c r="H40" s="13">
        <f t="shared" si="1"/>
        <v>96.2</v>
      </c>
      <c r="J40" s="12">
        <f t="shared" si="3"/>
        <v>92.11018711018711</v>
      </c>
      <c r="K40" s="12">
        <f t="shared" si="4"/>
        <v>91.78361053361054</v>
      </c>
      <c r="L40" s="16">
        <f t="shared" si="5"/>
        <v>95.3142496549595</v>
      </c>
      <c r="M40" s="7">
        <f t="shared" si="6"/>
      </c>
      <c r="N40" s="8">
        <f t="shared" si="7"/>
        <v>27.005971645643758</v>
      </c>
    </row>
    <row r="41" spans="1:14" ht="12.75" outlineLevel="1">
      <c r="A41" s="1">
        <v>201503</v>
      </c>
      <c r="B41" s="2">
        <v>101.15</v>
      </c>
      <c r="C41" s="2">
        <v>3725.82</v>
      </c>
      <c r="E41" s="3">
        <f t="shared" si="2"/>
        <v>4.89372219476026</v>
      </c>
      <c r="G41" s="12">
        <f t="shared" si="0"/>
        <v>201503</v>
      </c>
      <c r="H41" s="13">
        <f t="shared" si="1"/>
        <v>101.15</v>
      </c>
      <c r="J41" s="12">
        <f t="shared" si="3"/>
        <v>85.53633217993078</v>
      </c>
      <c r="K41" s="12">
        <f t="shared" si="4"/>
        <v>88.49728126544736</v>
      </c>
      <c r="L41" s="16">
        <f t="shared" si="5"/>
        <v>100.05779347940468</v>
      </c>
      <c r="M41" s="7" t="str">
        <f t="shared" si="6"/>
        <v>*</v>
      </c>
      <c r="N41" s="8">
        <f t="shared" si="7"/>
        <v>50.548239475053236</v>
      </c>
    </row>
    <row r="42" spans="1:14" ht="12.75" outlineLevel="1">
      <c r="A42" s="1">
        <v>201504</v>
      </c>
      <c r="B42" s="2">
        <v>101.5</v>
      </c>
      <c r="C42" s="2">
        <v>3674.18</v>
      </c>
      <c r="E42" s="3">
        <f t="shared" si="2"/>
        <v>0.34482758620689097</v>
      </c>
      <c r="G42" s="12">
        <f t="shared" si="0"/>
        <v>201504</v>
      </c>
      <c r="H42" s="13">
        <f t="shared" si="1"/>
        <v>101.5</v>
      </c>
      <c r="J42" s="12">
        <f t="shared" si="3"/>
        <v>85.21182266009852</v>
      </c>
      <c r="K42" s="12">
        <f t="shared" si="4"/>
        <v>89.42446633825945</v>
      </c>
      <c r="L42" s="16">
        <f t="shared" si="5"/>
        <v>101.89424079774447</v>
      </c>
      <c r="M42" s="7" t="str">
        <f t="shared" si="6"/>
        <v>*</v>
      </c>
      <c r="N42" s="8">
        <f t="shared" si="7"/>
        <v>52.137410863851784</v>
      </c>
    </row>
    <row r="43" spans="1:14" ht="12.75" outlineLevel="1">
      <c r="A43" s="1">
        <v>201505</v>
      </c>
      <c r="B43" s="2">
        <v>100.1</v>
      </c>
      <c r="C43" s="2">
        <v>3708.66</v>
      </c>
      <c r="E43" s="3">
        <f t="shared" si="2"/>
        <v>-1.3986013986014043</v>
      </c>
      <c r="G43" s="12">
        <f t="shared" si="0"/>
        <v>201505</v>
      </c>
      <c r="H43" s="13">
        <f t="shared" si="1"/>
        <v>100.1</v>
      </c>
      <c r="J43" s="12">
        <f t="shared" si="3"/>
        <v>84.77522477522479</v>
      </c>
      <c r="K43" s="12">
        <f t="shared" si="4"/>
        <v>91.94388944388946</v>
      </c>
      <c r="L43" s="16">
        <f t="shared" si="5"/>
        <v>99.52384774569647</v>
      </c>
      <c r="M43" s="7">
        <f t="shared" si="6"/>
      </c>
      <c r="N43" s="8">
        <f t="shared" si="7"/>
        <v>55.16559087212796</v>
      </c>
    </row>
    <row r="44" spans="1:14" ht="12.75" outlineLevel="1">
      <c r="A44" s="1">
        <v>201506</v>
      </c>
      <c r="B44" s="2">
        <v>105.1</v>
      </c>
      <c r="C44" s="2">
        <v>3574.7</v>
      </c>
      <c r="E44" s="3">
        <f t="shared" si="2"/>
        <v>4.757373929590866</v>
      </c>
      <c r="G44" s="12">
        <f t="shared" si="0"/>
        <v>201506</v>
      </c>
      <c r="H44" s="13">
        <f t="shared" si="1"/>
        <v>105.1</v>
      </c>
      <c r="J44" s="12">
        <f t="shared" si="3"/>
        <v>80.12369172216935</v>
      </c>
      <c r="K44" s="12">
        <f t="shared" si="4"/>
        <v>89.22613384078655</v>
      </c>
      <c r="L44" s="16">
        <f t="shared" si="5"/>
        <v>107.56761832287525</v>
      </c>
      <c r="M44" s="7" t="str">
        <f t="shared" si="6"/>
        <v>*</v>
      </c>
      <c r="N44" s="8">
        <f t="shared" si="7"/>
        <v>71.60633662295196</v>
      </c>
    </row>
    <row r="45" spans="1:14" ht="12.75" outlineLevel="1">
      <c r="A45" s="1">
        <v>201507</v>
      </c>
      <c r="B45" s="2">
        <v>102.85</v>
      </c>
      <c r="C45" s="2">
        <v>3762.64</v>
      </c>
      <c r="E45" s="3">
        <f t="shared" si="2"/>
        <v>-2.1876519202722413</v>
      </c>
      <c r="G45" s="12">
        <f t="shared" si="0"/>
        <v>201507</v>
      </c>
      <c r="H45" s="13">
        <f t="shared" si="1"/>
        <v>102.85</v>
      </c>
      <c r="J45" s="12">
        <f t="shared" si="3"/>
        <v>84.3169664560039</v>
      </c>
      <c r="K45" s="12">
        <f t="shared" si="4"/>
        <v>92.48501053313889</v>
      </c>
      <c r="L45" s="16">
        <f t="shared" si="5"/>
        <v>100.18356485510817</v>
      </c>
      <c r="M45" s="7" t="str">
        <f t="shared" si="6"/>
        <v>*</v>
      </c>
      <c r="N45" s="8">
        <f t="shared" si="7"/>
        <v>50.39770031694464</v>
      </c>
    </row>
    <row r="46" spans="1:14" ht="12.75" outlineLevel="1">
      <c r="A46" s="1">
        <v>201508</v>
      </c>
      <c r="B46" s="2">
        <v>99.53</v>
      </c>
      <c r="C46" s="2">
        <v>3463.12</v>
      </c>
      <c r="E46" s="3">
        <f t="shared" si="2"/>
        <v>-3.3356776851200576</v>
      </c>
      <c r="G46" s="12">
        <f t="shared" si="0"/>
        <v>201508</v>
      </c>
      <c r="H46" s="13">
        <f t="shared" si="1"/>
        <v>99.53</v>
      </c>
      <c r="J46" s="12">
        <f t="shared" si="3"/>
        <v>87.2902642419371</v>
      </c>
      <c r="K46" s="12">
        <f t="shared" si="4"/>
        <v>96.62915703807899</v>
      </c>
      <c r="L46" s="16">
        <f t="shared" si="5"/>
        <v>104.8534633142873</v>
      </c>
      <c r="M46" s="7" t="str">
        <f t="shared" si="6"/>
        <v>*</v>
      </c>
      <c r="N46" s="8">
        <f t="shared" si="7"/>
        <v>35.6047954380864</v>
      </c>
    </row>
    <row r="47" spans="1:14" ht="12.75" outlineLevel="1">
      <c r="A47" s="1">
        <v>201509</v>
      </c>
      <c r="B47" s="2">
        <v>102.25</v>
      </c>
      <c r="C47" s="2">
        <v>3296.76</v>
      </c>
      <c r="E47" s="3">
        <f t="shared" si="2"/>
        <v>2.6601466992665026</v>
      </c>
      <c r="G47" s="12">
        <f t="shared" si="0"/>
        <v>201509</v>
      </c>
      <c r="H47" s="13">
        <f t="shared" si="1"/>
        <v>102.25</v>
      </c>
      <c r="J47" s="12">
        <f t="shared" si="3"/>
        <v>84.51833740831296</v>
      </c>
      <c r="K47" s="12">
        <f t="shared" si="4"/>
        <v>95.34881825590874</v>
      </c>
      <c r="L47" s="16">
        <f t="shared" si="5"/>
        <v>111.82334097415075</v>
      </c>
      <c r="M47" s="7" t="str">
        <f t="shared" si="6"/>
        <v>*</v>
      </c>
      <c r="N47" s="8">
        <f t="shared" si="7"/>
        <v>44.56259491782411</v>
      </c>
    </row>
    <row r="48" spans="1:14" ht="12.75" outlineLevel="1">
      <c r="A48" s="1">
        <v>201510</v>
      </c>
      <c r="B48" s="2">
        <v>101</v>
      </c>
      <c r="C48" s="2">
        <v>3600.2</v>
      </c>
      <c r="E48" s="3">
        <f t="shared" si="2"/>
        <v>-1.2376237623762376</v>
      </c>
      <c r="G48" s="12">
        <f t="shared" si="0"/>
        <v>201510</v>
      </c>
      <c r="H48" s="13">
        <f t="shared" si="1"/>
        <v>101</v>
      </c>
      <c r="J48" s="12">
        <f t="shared" si="3"/>
        <v>86</v>
      </c>
      <c r="K48" s="12">
        <f t="shared" si="4"/>
        <v>97.69554455445547</v>
      </c>
      <c r="L48" s="16">
        <f t="shared" si="5"/>
        <v>100.98841860152724</v>
      </c>
      <c r="M48" s="7">
        <f t="shared" si="6"/>
      </c>
      <c r="N48" s="8">
        <f t="shared" si="7"/>
        <v>38.67866625740851</v>
      </c>
    </row>
    <row r="49" spans="1:14" ht="12.75" outlineLevel="1">
      <c r="A49" s="1">
        <v>201511</v>
      </c>
      <c r="B49" s="2">
        <v>103.4</v>
      </c>
      <c r="C49" s="2">
        <v>3760.8900000000003</v>
      </c>
      <c r="E49" s="3">
        <f t="shared" si="2"/>
        <v>2.321083172147007</v>
      </c>
      <c r="G49" s="12">
        <f t="shared" si="0"/>
        <v>201511</v>
      </c>
      <c r="H49" s="13">
        <f t="shared" si="1"/>
        <v>103.4</v>
      </c>
      <c r="J49" s="12">
        <f t="shared" si="3"/>
        <v>84.04255319148936</v>
      </c>
      <c r="K49" s="12">
        <f t="shared" si="4"/>
        <v>96.75773694390718</v>
      </c>
      <c r="L49" s="16">
        <f t="shared" si="5"/>
        <v>98.69366091506544</v>
      </c>
      <c r="M49" s="7">
        <f t="shared" si="6"/>
      </c>
      <c r="N49" s="8">
        <f t="shared" si="7"/>
        <v>44.880144952814206</v>
      </c>
    </row>
    <row r="50" spans="1:14" ht="12.75" outlineLevel="1">
      <c r="A50" s="1">
        <v>201512</v>
      </c>
      <c r="B50" s="2">
        <v>97.25</v>
      </c>
      <c r="C50" s="2">
        <v>3700.3</v>
      </c>
      <c r="E50" s="3">
        <f t="shared" si="2"/>
        <v>-6.32390745501286</v>
      </c>
      <c r="G50" s="12">
        <f t="shared" si="0"/>
        <v>201512</v>
      </c>
      <c r="H50" s="13">
        <f t="shared" si="1"/>
        <v>97.25</v>
      </c>
      <c r="J50" s="12">
        <f t="shared" si="3"/>
        <v>93.72750642673522</v>
      </c>
      <c r="K50" s="12">
        <f t="shared" si="4"/>
        <v>103.3993144815767</v>
      </c>
      <c r="L50" s="16">
        <f t="shared" si="5"/>
        <v>94.77055068592414</v>
      </c>
      <c r="M50" s="7">
        <f t="shared" si="6"/>
      </c>
      <c r="N50" s="8">
        <f t="shared" si="7"/>
        <v>13.170521023468817</v>
      </c>
    </row>
    <row r="51" spans="1:14" ht="12.75" outlineLevel="1">
      <c r="A51" s="1">
        <v>201601</v>
      </c>
      <c r="B51" s="2">
        <v>93</v>
      </c>
      <c r="C51" s="2">
        <v>3486.22</v>
      </c>
      <c r="E51" s="3">
        <f t="shared" si="2"/>
        <v>-4.56989247311828</v>
      </c>
      <c r="G51" s="12">
        <f t="shared" si="0"/>
        <v>201601</v>
      </c>
      <c r="H51" s="13">
        <f t="shared" si="1"/>
        <v>93</v>
      </c>
      <c r="J51" s="12">
        <f t="shared" si="3"/>
        <v>103.59139784946237</v>
      </c>
      <c r="K51" s="12">
        <f t="shared" si="4"/>
        <v>107.82526881720428</v>
      </c>
      <c r="L51" s="16">
        <f t="shared" si="5"/>
        <v>96.3634573580662</v>
      </c>
      <c r="M51" s="7">
        <f t="shared" si="6"/>
      </c>
      <c r="N51" s="8">
        <f t="shared" si="7"/>
        <v>-9.933542109841106</v>
      </c>
    </row>
    <row r="52" spans="1:14" ht="12.75" outlineLevel="1">
      <c r="A52" s="1">
        <v>201602</v>
      </c>
      <c r="B52" s="2">
        <v>104.2</v>
      </c>
      <c r="C52" s="2">
        <v>3371.82</v>
      </c>
      <c r="E52" s="3">
        <f t="shared" si="2"/>
        <v>10.748560460652593</v>
      </c>
      <c r="G52" s="12">
        <f t="shared" si="0"/>
        <v>201602</v>
      </c>
      <c r="H52" s="13">
        <f t="shared" si="1"/>
        <v>104.2</v>
      </c>
      <c r="J52" s="12">
        <f t="shared" si="3"/>
        <v>92.32245681381957</v>
      </c>
      <c r="K52" s="12">
        <f t="shared" si="4"/>
        <v>96.87539987204096</v>
      </c>
      <c r="L52" s="16">
        <f t="shared" si="5"/>
        <v>110.02036803556831</v>
      </c>
      <c r="M52" s="7" t="str">
        <f t="shared" si="6"/>
        <v>*</v>
      </c>
      <c r="N52" s="8">
        <f t="shared" si="7"/>
        <v>11.634067988367132</v>
      </c>
    </row>
    <row r="53" spans="1:14" ht="12.75" outlineLevel="1">
      <c r="A53" s="1">
        <v>201603</v>
      </c>
      <c r="B53" s="2">
        <v>111.25</v>
      </c>
      <c r="C53" s="2">
        <v>3373.04</v>
      </c>
      <c r="E53" s="3">
        <f t="shared" si="2"/>
        <v>6.337078651685391</v>
      </c>
      <c r="G53" s="12">
        <f t="shared" si="0"/>
        <v>201603</v>
      </c>
      <c r="H53" s="13">
        <f t="shared" si="1"/>
        <v>111.25</v>
      </c>
      <c r="J53" s="12">
        <f t="shared" si="3"/>
        <v>90.92134831460675</v>
      </c>
      <c r="K53" s="12">
        <f t="shared" si="4"/>
        <v>91.49288389513107</v>
      </c>
      <c r="L53" s="16">
        <f t="shared" si="5"/>
        <v>115.49811203167111</v>
      </c>
      <c r="M53" s="7" t="str">
        <f t="shared" si="6"/>
        <v>*</v>
      </c>
      <c r="N53" s="8">
        <f t="shared" si="7"/>
        <v>13.76106490794586</v>
      </c>
    </row>
    <row r="54" spans="1:14" ht="12.75" outlineLevel="1">
      <c r="A54" s="1">
        <v>201604</v>
      </c>
      <c r="B54" s="2">
        <v>123.05</v>
      </c>
      <c r="C54" s="2">
        <v>3409.3700000000003</v>
      </c>
      <c r="E54" s="3">
        <f t="shared" si="2"/>
        <v>9.589597724502234</v>
      </c>
      <c r="G54" s="12">
        <f t="shared" si="0"/>
        <v>201604</v>
      </c>
      <c r="H54" s="13">
        <f t="shared" si="1"/>
        <v>123.05</v>
      </c>
      <c r="J54" s="12">
        <f t="shared" si="3"/>
        <v>82.48679398618448</v>
      </c>
      <c r="K54" s="12">
        <f t="shared" si="4"/>
        <v>84.17851821752673</v>
      </c>
      <c r="L54" s="16">
        <f t="shared" si="5"/>
        <v>123.42727849628945</v>
      </c>
      <c r="M54" s="7" t="str">
        <f t="shared" si="6"/>
        <v>*</v>
      </c>
      <c r="N54" s="8">
        <f t="shared" si="7"/>
        <v>26.102258175907263</v>
      </c>
    </row>
    <row r="55" spans="1:14" ht="12.75" outlineLevel="1">
      <c r="A55" s="1">
        <v>201605</v>
      </c>
      <c r="B55" s="2">
        <v>118.75</v>
      </c>
      <c r="C55" s="2">
        <v>3514.06</v>
      </c>
      <c r="E55" s="3">
        <f t="shared" si="2"/>
        <v>-3.621052631578945</v>
      </c>
      <c r="G55" s="12">
        <f t="shared" si="0"/>
        <v>201605</v>
      </c>
      <c r="H55" s="13">
        <f t="shared" si="1"/>
        <v>118.75</v>
      </c>
      <c r="J55" s="12">
        <f t="shared" si="3"/>
        <v>84.29473684210527</v>
      </c>
      <c r="K55" s="12">
        <f t="shared" si="4"/>
        <v>88.53543859649123</v>
      </c>
      <c r="L55" s="16">
        <f t="shared" si="5"/>
        <v>113.33589747622158</v>
      </c>
      <c r="M55" s="7" t="str">
        <f t="shared" si="6"/>
        <v>*</v>
      </c>
      <c r="N55" s="8">
        <f t="shared" si="7"/>
        <v>22.20343164362546</v>
      </c>
    </row>
    <row r="56" spans="1:14" ht="12.75" outlineLevel="1">
      <c r="A56" s="1">
        <v>201606</v>
      </c>
      <c r="B56" s="2">
        <v>119.65</v>
      </c>
      <c r="C56" s="2">
        <v>3345.63</v>
      </c>
      <c r="E56" s="3">
        <f t="shared" si="2"/>
        <v>0.7521938988717138</v>
      </c>
      <c r="G56" s="12">
        <f t="shared" si="0"/>
        <v>201606</v>
      </c>
      <c r="H56" s="13">
        <f t="shared" si="1"/>
        <v>119.65</v>
      </c>
      <c r="J56" s="12">
        <f t="shared" si="3"/>
        <v>87.83953196824069</v>
      </c>
      <c r="K56" s="12">
        <f t="shared" si="4"/>
        <v>88.88285276500906</v>
      </c>
      <c r="L56" s="16">
        <f t="shared" si="5"/>
        <v>117.93436877959095</v>
      </c>
      <c r="M56" s="7" t="str">
        <f t="shared" si="6"/>
        <v>*</v>
      </c>
      <c r="N56" s="8">
        <f t="shared" si="7"/>
        <v>16.643548506345873</v>
      </c>
    </row>
    <row r="57" spans="1:14" ht="12.75" outlineLevel="1">
      <c r="A57" s="1">
        <v>201607</v>
      </c>
      <c r="B57" s="2">
        <v>125.2</v>
      </c>
      <c r="C57" s="2">
        <v>3464.84</v>
      </c>
      <c r="E57" s="3">
        <f t="shared" si="2"/>
        <v>4.43290734824281</v>
      </c>
      <c r="G57" s="12">
        <f t="shared" si="0"/>
        <v>201607</v>
      </c>
      <c r="H57" s="13">
        <f t="shared" si="1"/>
        <v>125.2</v>
      </c>
      <c r="J57" s="12">
        <f t="shared" si="3"/>
        <v>82.14856230031948</v>
      </c>
      <c r="K57" s="12">
        <f t="shared" si="4"/>
        <v>86.43037806176783</v>
      </c>
      <c r="L57" s="16">
        <f t="shared" si="5"/>
        <v>116.27933919009496</v>
      </c>
      <c r="M57" s="7" t="str">
        <f t="shared" si="6"/>
        <v>*</v>
      </c>
      <c r="N57" s="8">
        <f t="shared" si="7"/>
        <v>26.58296828262288</v>
      </c>
    </row>
    <row r="58" spans="1:14" ht="12.75" outlineLevel="1">
      <c r="A58" s="1">
        <v>201608</v>
      </c>
      <c r="B58" s="2">
        <v>127.15</v>
      </c>
      <c r="C58" s="2">
        <v>3553.3700000000003</v>
      </c>
      <c r="E58" s="3">
        <f t="shared" si="2"/>
        <v>1.5336217066456963</v>
      </c>
      <c r="G58" s="12">
        <f t="shared" si="0"/>
        <v>201608</v>
      </c>
      <c r="H58" s="13">
        <f t="shared" si="1"/>
        <v>127.15</v>
      </c>
      <c r="J58" s="12">
        <f t="shared" si="3"/>
        <v>78.27762485253638</v>
      </c>
      <c r="K58" s="12">
        <f t="shared" si="4"/>
        <v>86.91506095163193</v>
      </c>
      <c r="L58" s="16">
        <f t="shared" si="5"/>
        <v>112.99355173248344</v>
      </c>
      <c r="M58" s="7" t="str">
        <f t="shared" si="6"/>
        <v>*</v>
      </c>
      <c r="N58" s="8">
        <f t="shared" si="7"/>
        <v>35.1984410161497</v>
      </c>
    </row>
    <row r="59" spans="1:14" ht="12.75" outlineLevel="1">
      <c r="A59" s="1">
        <v>201609</v>
      </c>
      <c r="B59" s="2">
        <v>127.3</v>
      </c>
      <c r="C59" s="2">
        <v>3555.92</v>
      </c>
      <c r="E59" s="3">
        <f t="shared" si="2"/>
        <v>0.1178318931657435</v>
      </c>
      <c r="G59" s="12">
        <f t="shared" si="0"/>
        <v>201609</v>
      </c>
      <c r="H59" s="13">
        <f t="shared" si="1"/>
        <v>127.3</v>
      </c>
      <c r="J59" s="12">
        <f t="shared" si="3"/>
        <v>80.32207384131972</v>
      </c>
      <c r="K59" s="12">
        <f t="shared" si="4"/>
        <v>88.45247446975647</v>
      </c>
      <c r="L59" s="16">
        <f t="shared" si="5"/>
        <v>111.63659617262678</v>
      </c>
      <c r="M59" s="7" t="str">
        <f t="shared" si="6"/>
        <v>*</v>
      </c>
      <c r="N59" s="8">
        <f t="shared" si="7"/>
        <v>31.145095416622862</v>
      </c>
    </row>
    <row r="60" spans="1:14" ht="12.75" outlineLevel="1">
      <c r="A60" s="1">
        <v>201610</v>
      </c>
      <c r="B60" s="2">
        <v>127.05</v>
      </c>
      <c r="C60" s="2">
        <v>3540.56</v>
      </c>
      <c r="E60" s="3">
        <f t="shared" si="2"/>
        <v>-0.19677292404565133</v>
      </c>
      <c r="G60" s="12">
        <f t="shared" si="0"/>
        <v>201610</v>
      </c>
      <c r="H60" s="13">
        <f t="shared" si="1"/>
        <v>127.05</v>
      </c>
      <c r="J60" s="12">
        <f t="shared" si="3"/>
        <v>79.49626131444313</v>
      </c>
      <c r="K60" s="12">
        <f t="shared" si="4"/>
        <v>90.33516988062442</v>
      </c>
      <c r="L60" s="16">
        <f t="shared" si="5"/>
        <v>109.62878039465627</v>
      </c>
      <c r="M60" s="7" t="str">
        <f t="shared" si="6"/>
        <v>*</v>
      </c>
      <c r="N60" s="8">
        <f t="shared" si="7"/>
        <v>33.024005307884266</v>
      </c>
    </row>
    <row r="61" spans="1:14" ht="12.75" outlineLevel="1">
      <c r="A61" s="1">
        <v>201611</v>
      </c>
      <c r="B61" s="2">
        <v>125.35</v>
      </c>
      <c r="C61" s="2">
        <v>3478.63</v>
      </c>
      <c r="E61" s="3">
        <f t="shared" si="2"/>
        <v>-1.356202632628642</v>
      </c>
      <c r="G61" s="12">
        <f t="shared" si="0"/>
        <v>201611</v>
      </c>
      <c r="H61" s="13">
        <f t="shared" si="1"/>
        <v>125.35</v>
      </c>
      <c r="J61" s="12">
        <f t="shared" si="3"/>
        <v>82.4890307140008</v>
      </c>
      <c r="K61" s="12">
        <f t="shared" si="4"/>
        <v>93.01954527323493</v>
      </c>
      <c r="L61" s="16">
        <f t="shared" si="5"/>
        <v>107.6335707477961</v>
      </c>
      <c r="M61" s="7" t="str">
        <f t="shared" si="6"/>
        <v>*</v>
      </c>
      <c r="N61" s="8">
        <f t="shared" si="7"/>
        <v>26.920496698462944</v>
      </c>
    </row>
    <row r="62" spans="1:14" ht="12.75" outlineLevel="1">
      <c r="A62" s="1">
        <v>201612</v>
      </c>
      <c r="B62" s="2">
        <v>125.6</v>
      </c>
      <c r="C62" s="2">
        <v>3606.36</v>
      </c>
      <c r="E62" s="3">
        <f t="shared" si="2"/>
        <v>0.19904458598726116</v>
      </c>
      <c r="G62" s="12">
        <f t="shared" si="0"/>
        <v>201612</v>
      </c>
      <c r="H62" s="13">
        <f t="shared" si="1"/>
        <v>125.6</v>
      </c>
      <c r="J62" s="12">
        <f t="shared" si="3"/>
        <v>77.42834394904459</v>
      </c>
      <c r="K62" s="12">
        <f t="shared" si="4"/>
        <v>94.7153662420382</v>
      </c>
      <c r="L62" s="16">
        <f t="shared" si="5"/>
        <v>101.73336598297139</v>
      </c>
      <c r="M62" s="7">
        <f t="shared" si="6"/>
      </c>
      <c r="N62" s="8">
        <f t="shared" si="7"/>
        <v>41.21762702736632</v>
      </c>
    </row>
    <row r="63" spans="1:14" ht="12.75" outlineLevel="1">
      <c r="A63" s="1">
        <v>201701</v>
      </c>
      <c r="B63" s="2">
        <v>128</v>
      </c>
      <c r="C63" s="2">
        <v>3542.27</v>
      </c>
      <c r="E63" s="3">
        <f t="shared" si="2"/>
        <v>1.8750000000000044</v>
      </c>
      <c r="G63" s="12">
        <f t="shared" si="0"/>
        <v>201701</v>
      </c>
      <c r="H63" s="13">
        <f t="shared" si="1"/>
        <v>128</v>
      </c>
      <c r="J63" s="12">
        <f t="shared" si="3"/>
        <v>72.65625</v>
      </c>
      <c r="K63" s="12">
        <f t="shared" si="4"/>
        <v>95.21809895833331</v>
      </c>
      <c r="L63" s="16">
        <f t="shared" si="5"/>
        <v>103.1656510511718</v>
      </c>
      <c r="M63" s="7" t="str">
        <f t="shared" si="6"/>
        <v>*</v>
      </c>
      <c r="N63" s="8">
        <f t="shared" si="7"/>
        <v>57.76859931471921</v>
      </c>
    </row>
    <row r="64" spans="1:14" ht="12.75" outlineLevel="1">
      <c r="A64" s="1">
        <v>201702</v>
      </c>
      <c r="B64" s="2">
        <v>128.25</v>
      </c>
      <c r="C64" s="2">
        <v>3584.13</v>
      </c>
      <c r="E64" s="3">
        <f t="shared" si="2"/>
        <v>0.1949317738791423</v>
      </c>
      <c r="G64" s="12">
        <f t="shared" si="0"/>
        <v>201702</v>
      </c>
      <c r="H64" s="13">
        <f t="shared" si="1"/>
        <v>128.25</v>
      </c>
      <c r="J64" s="12">
        <f t="shared" si="3"/>
        <v>81.24756335282652</v>
      </c>
      <c r="K64" s="12">
        <f t="shared" si="4"/>
        <v>96.59519168291096</v>
      </c>
      <c r="L64" s="16">
        <f t="shared" si="5"/>
        <v>101.01820044867664</v>
      </c>
      <c r="M64" s="7">
        <f t="shared" si="6"/>
      </c>
      <c r="N64" s="8">
        <f t="shared" si="7"/>
        <v>46.3165819873745</v>
      </c>
    </row>
    <row r="65" spans="1:14" ht="12.75" outlineLevel="1">
      <c r="A65" s="1">
        <v>201703</v>
      </c>
      <c r="B65" s="2">
        <v>129.9</v>
      </c>
      <c r="C65" s="2">
        <v>3817.02</v>
      </c>
      <c r="E65" s="3">
        <f t="shared" si="2"/>
        <v>1.2702078521939997</v>
      </c>
      <c r="G65" s="12">
        <f t="shared" si="0"/>
        <v>201703</v>
      </c>
      <c r="H65" s="13">
        <f t="shared" si="1"/>
        <v>129.9</v>
      </c>
      <c r="J65" s="12">
        <f t="shared" si="3"/>
        <v>85.64280215550423</v>
      </c>
      <c r="K65" s="12">
        <f t="shared" si="4"/>
        <v>96.56466512702077</v>
      </c>
      <c r="L65" s="16">
        <f t="shared" si="5"/>
        <v>95.88848804349695</v>
      </c>
      <c r="M65" s="7">
        <f t="shared" si="6"/>
      </c>
      <c r="N65" s="8">
        <f t="shared" si="7"/>
        <v>37.87430808858517</v>
      </c>
    </row>
    <row r="66" spans="1:14" ht="12.75" outlineLevel="1">
      <c r="A66" s="1">
        <v>201704</v>
      </c>
      <c r="B66" s="2">
        <v>131.75</v>
      </c>
      <c r="C66" s="2">
        <v>3875.53</v>
      </c>
      <c r="E66" s="3">
        <f t="shared" si="2"/>
        <v>1.4041745730550241</v>
      </c>
      <c r="G66" s="12">
        <f t="shared" si="0"/>
        <v>201704</v>
      </c>
      <c r="H66" s="13">
        <f t="shared" si="1"/>
        <v>131.75</v>
      </c>
      <c r="J66" s="12">
        <f t="shared" si="3"/>
        <v>93.3965844402277</v>
      </c>
      <c r="K66" s="12">
        <f t="shared" si="4"/>
        <v>95.75901328273245</v>
      </c>
      <c r="L66" s="16">
        <f t="shared" si="5"/>
        <v>96.28214335011442</v>
      </c>
      <c r="M66" s="7">
        <f t="shared" si="6"/>
      </c>
      <c r="N66" s="8">
        <f t="shared" si="7"/>
        <v>28.474089331071422</v>
      </c>
    </row>
    <row r="67" spans="1:14" ht="12.75" outlineLevel="1">
      <c r="A67" s="1">
        <v>201705</v>
      </c>
      <c r="B67" s="2">
        <v>130.2</v>
      </c>
      <c r="C67" s="2">
        <v>3888.32</v>
      </c>
      <c r="E67" s="3">
        <f t="shared" si="2"/>
        <v>-1.1904761904761993</v>
      </c>
      <c r="G67" s="12">
        <f aca="true" t="shared" si="8" ref="G67:G98">A67</f>
        <v>201705</v>
      </c>
      <c r="H67" s="13">
        <f aca="true" t="shared" si="9" ref="H67:H98">$B67</f>
        <v>130.2</v>
      </c>
      <c r="J67" s="12">
        <f t="shared" si="3"/>
        <v>91.20583717357911</v>
      </c>
      <c r="K67" s="12">
        <f t="shared" si="4"/>
        <v>97.63184843830008</v>
      </c>
      <c r="L67" s="16">
        <f t="shared" si="5"/>
        <v>94.94612856995906</v>
      </c>
      <c r="M67" s="7">
        <f t="shared" si="6"/>
      </c>
      <c r="N67" s="8">
        <f t="shared" si="7"/>
        <v>48.746036903390156</v>
      </c>
    </row>
    <row r="68" spans="1:14" ht="12.75" outlineLevel="1">
      <c r="A68" s="1">
        <v>201706</v>
      </c>
      <c r="B68" s="2">
        <v>125.75</v>
      </c>
      <c r="C68" s="2">
        <v>3793.62</v>
      </c>
      <c r="E68" s="3">
        <f aca="true" t="shared" si="10" ref="E68:E98">100*($B68-$B67)/$B68</f>
        <v>-3.5387673956262335</v>
      </c>
      <c r="G68" s="12">
        <f t="shared" si="8"/>
        <v>201706</v>
      </c>
      <c r="H68" s="13">
        <f t="shared" si="9"/>
        <v>125.75</v>
      </c>
      <c r="J68" s="12">
        <f t="shared" si="3"/>
        <v>95.14910536779324</v>
      </c>
      <c r="K68" s="12">
        <f t="shared" si="4"/>
        <v>101.49105367793241</v>
      </c>
      <c r="L68" s="16">
        <f t="shared" si="5"/>
        <v>94.5854355384441</v>
      </c>
      <c r="M68" s="7">
        <f t="shared" si="6"/>
      </c>
      <c r="N68" s="8">
        <f t="shared" si="7"/>
        <v>19.969869813167033</v>
      </c>
    </row>
    <row r="69" spans="1:14" ht="12.75" outlineLevel="1">
      <c r="A69" s="1">
        <v>201707</v>
      </c>
      <c r="B69" s="2">
        <v>125.8</v>
      </c>
      <c r="C69" s="2">
        <v>3942.46</v>
      </c>
      <c r="E69" s="3">
        <f t="shared" si="10"/>
        <v>0.03974562798091984</v>
      </c>
      <c r="G69" s="12">
        <f t="shared" si="8"/>
        <v>201707</v>
      </c>
      <c r="H69" s="13">
        <f t="shared" si="9"/>
        <v>125.8</v>
      </c>
      <c r="J69" s="12">
        <f t="shared" si="3"/>
        <v>99.52305246422894</v>
      </c>
      <c r="K69" s="12">
        <f t="shared" si="4"/>
        <v>101.49046104928458</v>
      </c>
      <c r="L69" s="16">
        <f t="shared" si="5"/>
        <v>92.00981373238355</v>
      </c>
      <c r="M69" s="7">
        <f t="shared" si="6"/>
      </c>
      <c r="N69" s="8">
        <f t="shared" si="7"/>
        <v>1.9339970226339271</v>
      </c>
    </row>
    <row r="70" spans="1:14" ht="12.75" outlineLevel="1">
      <c r="A70" s="1">
        <v>201708</v>
      </c>
      <c r="B70" s="2">
        <v>122.15</v>
      </c>
      <c r="C70" s="2">
        <v>3887.55</v>
      </c>
      <c r="E70" s="3">
        <f t="shared" si="10"/>
        <v>-2.9881293491608605</v>
      </c>
      <c r="G70" s="12">
        <f t="shared" si="8"/>
        <v>201708</v>
      </c>
      <c r="H70" s="13">
        <f t="shared" si="9"/>
        <v>122.15</v>
      </c>
      <c r="J70" s="12">
        <f t="shared" si="3"/>
        <v>104.09332787556284</v>
      </c>
      <c r="K70" s="12">
        <f t="shared" si="4"/>
        <v>104.18201664620001</v>
      </c>
      <c r="L70" s="16">
        <f t="shared" si="5"/>
        <v>91.58634437080909</v>
      </c>
      <c r="M70" s="7">
        <f t="shared" si="6"/>
      </c>
      <c r="N70" s="8">
        <f t="shared" si="7"/>
        <v>-20.868705825260506</v>
      </c>
    </row>
    <row r="71" spans="1:14" ht="12.75" outlineLevel="1">
      <c r="A71" s="1">
        <v>201709</v>
      </c>
      <c r="B71" s="2">
        <v>130</v>
      </c>
      <c r="C71" s="2">
        <v>4017.75</v>
      </c>
      <c r="E71" s="3">
        <f t="shared" si="10"/>
        <v>6.038461538461534</v>
      </c>
      <c r="G71" s="12">
        <f t="shared" si="8"/>
        <v>201709</v>
      </c>
      <c r="H71" s="13">
        <f t="shared" si="9"/>
        <v>130</v>
      </c>
      <c r="J71" s="12">
        <f t="shared" si="3"/>
        <v>97.92307692307692</v>
      </c>
      <c r="K71" s="12">
        <f t="shared" si="4"/>
        <v>98.06410256410257</v>
      </c>
      <c r="L71" s="16">
        <f t="shared" si="5"/>
        <v>95.12380913240443</v>
      </c>
      <c r="M71" s="7">
        <f t="shared" si="6"/>
      </c>
      <c r="N71" s="8">
        <f t="shared" si="7"/>
        <v>5.863701143604208</v>
      </c>
    </row>
    <row r="72" spans="1:14" ht="12.75" outlineLevel="1">
      <c r="A72" s="1">
        <v>201710</v>
      </c>
      <c r="B72" s="2">
        <v>129.1</v>
      </c>
      <c r="C72" s="2">
        <v>4096.38</v>
      </c>
      <c r="E72" s="3">
        <f t="shared" si="10"/>
        <v>-0.6971340046475645</v>
      </c>
      <c r="G72" s="12">
        <f t="shared" si="8"/>
        <v>201710</v>
      </c>
      <c r="H72" s="13">
        <f t="shared" si="9"/>
        <v>129.1</v>
      </c>
      <c r="J72" s="12">
        <f t="shared" si="3"/>
        <v>98.41208365608055</v>
      </c>
      <c r="K72" s="12">
        <f t="shared" si="4"/>
        <v>98.88006713142266</v>
      </c>
      <c r="L72" s="16">
        <f t="shared" si="5"/>
        <v>93.67152815287932</v>
      </c>
      <c r="M72" s="7">
        <f t="shared" si="6"/>
      </c>
      <c r="N72" s="8">
        <f t="shared" si="7"/>
        <v>4.17082902569395</v>
      </c>
    </row>
    <row r="73" spans="1:14" ht="12.75" outlineLevel="1">
      <c r="A73" s="1">
        <v>201711</v>
      </c>
      <c r="B73" s="2">
        <v>129.25</v>
      </c>
      <c r="C73" s="2">
        <v>3984.1</v>
      </c>
      <c r="E73" s="3">
        <f t="shared" si="10"/>
        <v>0.11605415860735449</v>
      </c>
      <c r="G73" s="12">
        <f t="shared" si="8"/>
        <v>201711</v>
      </c>
      <c r="H73" s="13">
        <f t="shared" si="9"/>
        <v>129.25</v>
      </c>
      <c r="J73" s="12">
        <f t="shared" si="3"/>
        <v>96.98259187620889</v>
      </c>
      <c r="K73" s="12">
        <f t="shared" si="4"/>
        <v>99.01676337846551</v>
      </c>
      <c r="L73" s="16">
        <f t="shared" si="5"/>
        <v>97.24618376931585</v>
      </c>
      <c r="M73" s="7">
        <f t="shared" si="6"/>
      </c>
      <c r="N73" s="8">
        <f t="shared" si="7"/>
        <v>9.236723567663104</v>
      </c>
    </row>
    <row r="74" spans="1:14" ht="12.75" outlineLevel="1">
      <c r="A74" s="1">
        <v>201712</v>
      </c>
      <c r="B74" s="2">
        <v>131.15</v>
      </c>
      <c r="C74" s="2">
        <v>3977.88</v>
      </c>
      <c r="E74" s="3">
        <f t="shared" si="10"/>
        <v>1.448722836446821</v>
      </c>
      <c r="G74" s="12">
        <f t="shared" si="8"/>
        <v>201712</v>
      </c>
      <c r="H74" s="13">
        <f t="shared" si="9"/>
        <v>131.15</v>
      </c>
      <c r="J74" s="12">
        <f t="shared" si="3"/>
        <v>95.7682043461685</v>
      </c>
      <c r="K74" s="12">
        <f t="shared" si="4"/>
        <v>97.93493455331044</v>
      </c>
      <c r="L74" s="16">
        <f t="shared" si="5"/>
        <v>99.26885819208262</v>
      </c>
      <c r="M74" s="7" t="str">
        <f t="shared" si="6"/>
        <v>*</v>
      </c>
      <c r="N74" s="8">
        <f t="shared" si="7"/>
        <v>13.33948143829172</v>
      </c>
    </row>
    <row r="75" spans="1:14" ht="12.75" outlineLevel="1">
      <c r="A75" s="1">
        <v>201801</v>
      </c>
      <c r="B75" s="2">
        <v>140.4</v>
      </c>
      <c r="C75" s="9">
        <v>4111.650000000001</v>
      </c>
      <c r="E75" s="3">
        <f t="shared" si="10"/>
        <v>6.588319088319088</v>
      </c>
      <c r="G75" s="12">
        <f t="shared" si="8"/>
        <v>201801</v>
      </c>
      <c r="H75" s="13">
        <f t="shared" si="9"/>
        <v>140.4</v>
      </c>
      <c r="J75" s="12">
        <f t="shared" si="3"/>
        <v>91.16809116809117</v>
      </c>
      <c r="K75" s="12">
        <f t="shared" si="4"/>
        <v>92.21866096866097</v>
      </c>
      <c r="L75" s="16">
        <f t="shared" si="5"/>
        <v>103.24367209550915</v>
      </c>
      <c r="M75" s="7" t="str">
        <f t="shared" si="6"/>
        <v>*</v>
      </c>
      <c r="N75" s="8">
        <f t="shared" si="7"/>
        <v>23.69251006904387</v>
      </c>
    </row>
    <row r="76" spans="1:14" ht="12.75" outlineLevel="1">
      <c r="A76" s="1">
        <v>201802</v>
      </c>
      <c r="B76" s="2">
        <v>139.8</v>
      </c>
      <c r="C76" s="2">
        <v>3994.45</v>
      </c>
      <c r="E76" s="3">
        <f t="shared" si="10"/>
        <v>-0.4291845493562191</v>
      </c>
      <c r="G76" s="12">
        <f t="shared" si="8"/>
        <v>201802</v>
      </c>
      <c r="H76" s="13">
        <f t="shared" si="9"/>
        <v>139.8</v>
      </c>
      <c r="I76"/>
      <c r="J76" s="12">
        <f t="shared" si="3"/>
        <v>91.73819742489269</v>
      </c>
      <c r="K76" s="12">
        <f t="shared" si="4"/>
        <v>93.30293276108726</v>
      </c>
      <c r="L76" s="16">
        <f t="shared" si="5"/>
        <v>105.9553832907702</v>
      </c>
      <c r="M76" s="7" t="str">
        <f t="shared" si="6"/>
        <v>*</v>
      </c>
      <c r="N76" s="8">
        <f t="shared" si="7"/>
        <v>21.882016971632673</v>
      </c>
    </row>
    <row r="77" spans="1:14" ht="12.75" outlineLevel="1">
      <c r="A77" s="1">
        <v>201803</v>
      </c>
      <c r="B77" s="2">
        <v>137.8</v>
      </c>
      <c r="C77" s="2">
        <v>3857.1</v>
      </c>
      <c r="E77" s="3">
        <f t="shared" si="10"/>
        <v>-1.4513788098693758</v>
      </c>
      <c r="G77" s="12">
        <f t="shared" si="8"/>
        <v>201803</v>
      </c>
      <c r="H77" s="13">
        <f t="shared" si="9"/>
        <v>137.8</v>
      </c>
      <c r="I77"/>
      <c r="J77" s="12">
        <f t="shared" si="3"/>
        <v>94.26705370101597</v>
      </c>
      <c r="K77" s="12">
        <f t="shared" si="4"/>
        <v>95.1348572810837</v>
      </c>
      <c r="L77" s="16">
        <f t="shared" si="5"/>
        <v>107.7065005207619</v>
      </c>
      <c r="M77" s="7" t="str">
        <f t="shared" si="6"/>
        <v>*</v>
      </c>
      <c r="N77" s="8">
        <f t="shared" si="7"/>
        <v>14.254249313552142</v>
      </c>
    </row>
    <row r="78" spans="1:14" ht="12.75" outlineLevel="1">
      <c r="A78" s="1">
        <v>201804</v>
      </c>
      <c r="B78" s="2">
        <v>144.8</v>
      </c>
      <c r="C78" s="2">
        <v>3910.3</v>
      </c>
      <c r="E78" s="3">
        <f t="shared" si="10"/>
        <v>4.834254143646408</v>
      </c>
      <c r="G78" s="12">
        <f t="shared" si="8"/>
        <v>201804</v>
      </c>
      <c r="H78" s="13">
        <f t="shared" si="9"/>
        <v>144.8</v>
      </c>
      <c r="I78"/>
      <c r="J78" s="12">
        <f t="shared" si="3"/>
        <v>90.98756906077347</v>
      </c>
      <c r="K78" s="12">
        <f t="shared" si="4"/>
        <v>91.286832412523</v>
      </c>
      <c r="L78" s="16">
        <f t="shared" si="5"/>
        <v>110.80071098739248</v>
      </c>
      <c r="M78" s="7" t="str">
        <f t="shared" si="6"/>
        <v>*</v>
      </c>
      <c r="N78" s="8">
        <f t="shared" si="7"/>
        <v>21.71700647260501</v>
      </c>
    </row>
    <row r="79" spans="1:14" ht="12.75" outlineLevel="1">
      <c r="A79" s="1">
        <v>201805</v>
      </c>
      <c r="B79" s="2">
        <v>144.2</v>
      </c>
      <c r="C79" s="9">
        <v>3764.22</v>
      </c>
      <c r="E79" s="3">
        <f t="shared" si="10"/>
        <v>-0.4160887656033445</v>
      </c>
      <c r="G79" s="12">
        <f t="shared" si="8"/>
        <v>201805</v>
      </c>
      <c r="H79" s="13">
        <f t="shared" si="9"/>
        <v>144.2</v>
      </c>
      <c r="I79"/>
      <c r="J79" s="12">
        <f aca="true" t="shared" si="11" ref="J79:J98">100-100*($B79-$B67)/$B79</f>
        <v>90.29126213592232</v>
      </c>
      <c r="K79" s="12">
        <f aca="true" t="shared" si="12" ref="K79:K98">100*AVERAGE($B68:$B79)/$B79</f>
        <v>92.47572815533981</v>
      </c>
      <c r="L79" s="16">
        <f aca="true" t="shared" si="13" ref="L79:L98">100*(AVERAGE($C68:$C79)/$C79)/(AVERAGE($B68:$B79)/$B79)</f>
        <v>113.32375267863237</v>
      </c>
      <c r="M79" s="7" t="str">
        <f aca="true" t="shared" si="14" ref="M79:M98">IF(AND(AVERAGE($B71:$B79)/$B79&lt;1,(AVERAGE($C71:$C79)/$C79/(AVERAGE($B71:$B79)/$B79))&gt;1),"*","")</f>
        <v>*</v>
      </c>
      <c r="N79" s="8">
        <f aca="true" t="shared" si="15" ref="N79:N98">100*AVERAGE($E68:$E79)/STDEVA($E68:$E79)</f>
        <v>23.868029131977973</v>
      </c>
    </row>
    <row r="80" spans="1:14" ht="12.75" outlineLevel="1">
      <c r="A80" s="1">
        <v>201806</v>
      </c>
      <c r="B80" s="2">
        <v>148</v>
      </c>
      <c r="C80" s="9">
        <v>3719.86</v>
      </c>
      <c r="E80" s="3">
        <f t="shared" si="10"/>
        <v>2.567567567567575</v>
      </c>
      <c r="G80" s="12">
        <f t="shared" si="8"/>
        <v>201806</v>
      </c>
      <c r="H80" s="13">
        <f t="shared" si="9"/>
        <v>148</v>
      </c>
      <c r="I80"/>
      <c r="J80" s="12">
        <f t="shared" si="11"/>
        <v>84.96621621621621</v>
      </c>
      <c r="K80" s="12">
        <f t="shared" si="12"/>
        <v>91.35416666666666</v>
      </c>
      <c r="L80" s="16">
        <f t="shared" si="13"/>
        <v>115.90215619804135</v>
      </c>
      <c r="M80" s="7" t="str">
        <f t="shared" si="14"/>
        <v>*</v>
      </c>
      <c r="N80" s="8">
        <f t="shared" si="15"/>
        <v>42.538331863262414</v>
      </c>
    </row>
    <row r="81" spans="1:14" ht="12.75" outlineLevel="1">
      <c r="A81" s="1">
        <v>201807</v>
      </c>
      <c r="B81" s="2">
        <v>155</v>
      </c>
      <c r="C81" s="2">
        <v>3899.04</v>
      </c>
      <c r="E81" s="3">
        <f t="shared" si="10"/>
        <v>4.516129032258065</v>
      </c>
      <c r="G81" s="12">
        <f t="shared" si="8"/>
        <v>201807</v>
      </c>
      <c r="H81" s="13">
        <f t="shared" si="9"/>
        <v>155</v>
      </c>
      <c r="I81"/>
      <c r="J81" s="12">
        <f t="shared" si="11"/>
        <v>81.16129032258064</v>
      </c>
      <c r="K81" s="12">
        <f t="shared" si="12"/>
        <v>88.79838709677418</v>
      </c>
      <c r="L81" s="16">
        <f t="shared" si="13"/>
        <v>113.65395255695529</v>
      </c>
      <c r="M81" s="7" t="str">
        <f t="shared" si="14"/>
        <v>*</v>
      </c>
      <c r="N81" s="8">
        <f t="shared" si="15"/>
        <v>52.93083137930793</v>
      </c>
    </row>
    <row r="82" spans="1:14" ht="12.75" outlineLevel="1">
      <c r="A82" s="1">
        <v>201808</v>
      </c>
      <c r="B82" s="2">
        <v>170.6</v>
      </c>
      <c r="C82" s="2">
        <v>3740.71</v>
      </c>
      <c r="E82" s="3">
        <f t="shared" si="10"/>
        <v>9.144196951934347</v>
      </c>
      <c r="G82" s="12">
        <f t="shared" si="8"/>
        <v>201808</v>
      </c>
      <c r="H82" s="13">
        <f t="shared" si="9"/>
        <v>170.6</v>
      </c>
      <c r="I82"/>
      <c r="J82" s="12">
        <f t="shared" si="11"/>
        <v>71.60023446658852</v>
      </c>
      <c r="K82" s="12">
        <f t="shared" si="12"/>
        <v>83.04513481828839</v>
      </c>
      <c r="L82" s="16">
        <f t="shared" si="13"/>
        <v>126.27763958573492</v>
      </c>
      <c r="M82" s="7" t="str">
        <f t="shared" si="14"/>
        <v>*</v>
      </c>
      <c r="N82" s="8">
        <f t="shared" si="15"/>
        <v>77.55243537838784</v>
      </c>
    </row>
    <row r="83" spans="1:14" ht="12.75" outlineLevel="1">
      <c r="A83" s="1">
        <v>201809</v>
      </c>
      <c r="B83" s="2">
        <v>171.8</v>
      </c>
      <c r="C83" s="9">
        <v>3706.74</v>
      </c>
      <c r="E83" s="3">
        <f t="shared" si="10"/>
        <v>0.69848661233994</v>
      </c>
      <c r="G83" s="12">
        <f t="shared" si="8"/>
        <v>201809</v>
      </c>
      <c r="H83" s="13">
        <f t="shared" si="9"/>
        <v>171.8</v>
      </c>
      <c r="I83"/>
      <c r="J83" s="12">
        <f t="shared" si="11"/>
        <v>75.66938300349243</v>
      </c>
      <c r="K83" s="12">
        <f t="shared" si="12"/>
        <v>84.49262708575863</v>
      </c>
      <c r="L83" s="16">
        <f t="shared" si="13"/>
        <v>124.42420852589939</v>
      </c>
      <c r="M83" s="7" t="str">
        <f t="shared" si="14"/>
        <v>*</v>
      </c>
      <c r="N83" s="8">
        <f t="shared" si="15"/>
        <v>67.21259144893735</v>
      </c>
    </row>
    <row r="84" spans="1:14" ht="12.75" outlineLevel="1">
      <c r="A84" s="1">
        <v>201810</v>
      </c>
      <c r="B84" s="2">
        <v>169</v>
      </c>
      <c r="C84" s="2">
        <v>3447.07</v>
      </c>
      <c r="E84" s="3">
        <f t="shared" si="10"/>
        <v>-1.6568047337278173</v>
      </c>
      <c r="G84" s="12">
        <f t="shared" si="8"/>
        <v>201810</v>
      </c>
      <c r="H84" s="13">
        <f t="shared" si="9"/>
        <v>169</v>
      </c>
      <c r="I84"/>
      <c r="J84" s="12">
        <f t="shared" si="11"/>
        <v>76.3905325443787</v>
      </c>
      <c r="K84" s="12">
        <f t="shared" si="12"/>
        <v>87.85996055226823</v>
      </c>
      <c r="L84" s="16">
        <f t="shared" si="13"/>
        <v>126.88262493408313</v>
      </c>
      <c r="M84" s="7" t="str">
        <f t="shared" si="14"/>
        <v>*</v>
      </c>
      <c r="N84" s="8">
        <f t="shared" si="15"/>
        <v>63.16590652006815</v>
      </c>
    </row>
    <row r="85" spans="1:14" ht="12.75" outlineLevel="1">
      <c r="A85" s="1">
        <v>201811</v>
      </c>
      <c r="B85" s="2">
        <v>177.8</v>
      </c>
      <c r="C85" s="2">
        <v>3487.9</v>
      </c>
      <c r="E85" s="3">
        <f t="shared" si="10"/>
        <v>4.949381327334089</v>
      </c>
      <c r="G85" s="12">
        <f t="shared" si="8"/>
        <v>201811</v>
      </c>
      <c r="H85" s="13">
        <f t="shared" si="9"/>
        <v>177.8</v>
      </c>
      <c r="I85"/>
      <c r="J85" s="12">
        <f t="shared" si="11"/>
        <v>72.69403824521935</v>
      </c>
      <c r="K85" s="12">
        <f t="shared" si="12"/>
        <v>85.78693288338957</v>
      </c>
      <c r="L85" s="16">
        <f t="shared" si="13"/>
        <v>127.04557611227656</v>
      </c>
      <c r="M85" s="7" t="str">
        <f t="shared" si="14"/>
        <v>*</v>
      </c>
      <c r="N85" s="8">
        <f t="shared" si="15"/>
        <v>74.45919350000084</v>
      </c>
    </row>
    <row r="86" spans="1:14" ht="12.75" outlineLevel="1">
      <c r="A86" s="1">
        <v>201812</v>
      </c>
      <c r="B86" s="2">
        <v>165.8</v>
      </c>
      <c r="C86" s="9">
        <v>3243.63</v>
      </c>
      <c r="E86" s="3">
        <f t="shared" si="10"/>
        <v>-7.237635705669481</v>
      </c>
      <c r="G86" s="12">
        <f t="shared" si="8"/>
        <v>201812</v>
      </c>
      <c r="H86" s="13">
        <f t="shared" si="9"/>
        <v>165.8</v>
      </c>
      <c r="I86"/>
      <c r="J86" s="12">
        <f t="shared" si="11"/>
        <v>79.10132689987937</v>
      </c>
      <c r="K86" s="12">
        <f t="shared" si="12"/>
        <v>93.7374346602332</v>
      </c>
      <c r="L86" s="16">
        <f t="shared" si="13"/>
        <v>123.01358236488743</v>
      </c>
      <c r="M86" s="7" t="str">
        <f t="shared" si="14"/>
        <v>*</v>
      </c>
      <c r="N86" s="8">
        <f t="shared" si="15"/>
        <v>41.26678087179139</v>
      </c>
    </row>
    <row r="87" spans="1:14" ht="12.75" outlineLevel="1">
      <c r="A87" s="1">
        <v>201901</v>
      </c>
      <c r="B87" s="2">
        <v>174.6</v>
      </c>
      <c r="C87" s="9">
        <v>3507.84</v>
      </c>
      <c r="E87" s="3">
        <f t="shared" si="10"/>
        <v>5.0400916380297724</v>
      </c>
      <c r="G87" s="12">
        <f t="shared" si="8"/>
        <v>201901</v>
      </c>
      <c r="H87" s="13">
        <f t="shared" si="9"/>
        <v>174.6</v>
      </c>
      <c r="I87"/>
      <c r="J87" s="12">
        <f t="shared" si="11"/>
        <v>80.41237113402062</v>
      </c>
      <c r="K87" s="12">
        <f t="shared" si="12"/>
        <v>90.64528445971744</v>
      </c>
      <c r="L87" s="16">
        <f t="shared" si="13"/>
        <v>116.04600465687393</v>
      </c>
      <c r="M87" s="7" t="str">
        <f t="shared" si="14"/>
        <v>*</v>
      </c>
      <c r="N87" s="8">
        <f t="shared" si="15"/>
        <v>39.519843636629794</v>
      </c>
    </row>
    <row r="88" spans="1:14" ht="12.75" outlineLevel="1">
      <c r="A88" s="1">
        <v>201902</v>
      </c>
      <c r="B88" s="2">
        <v>172</v>
      </c>
      <c r="C88" s="9">
        <v>3604.48</v>
      </c>
      <c r="E88" s="3">
        <f t="shared" si="10"/>
        <v>-1.5116279069767409</v>
      </c>
      <c r="G88" s="12">
        <f t="shared" si="8"/>
        <v>201902</v>
      </c>
      <c r="H88" s="13">
        <f t="shared" si="9"/>
        <v>172</v>
      </c>
      <c r="I88"/>
      <c r="J88" s="12">
        <f t="shared" si="11"/>
        <v>81.27906976744187</v>
      </c>
      <c r="K88" s="12">
        <f t="shared" si="12"/>
        <v>93.57558139534882</v>
      </c>
      <c r="L88" s="16">
        <f t="shared" si="13"/>
        <v>108.43467868614356</v>
      </c>
      <c r="M88" s="7" t="str">
        <f t="shared" si="14"/>
        <v>*</v>
      </c>
      <c r="N88" s="8">
        <f t="shared" si="15"/>
        <v>36.93233971506173</v>
      </c>
    </row>
    <row r="89" spans="1:14" ht="12.75" outlineLevel="1">
      <c r="A89" s="1">
        <v>201903</v>
      </c>
      <c r="E89" s="3" t="e">
        <f t="shared" si="10"/>
        <v>#DIV/0!</v>
      </c>
      <c r="G89" s="12">
        <f t="shared" si="8"/>
        <v>201903</v>
      </c>
      <c r="H89" s="13">
        <f t="shared" si="9"/>
        <v>0</v>
      </c>
      <c r="I89"/>
      <c r="J89" s="12" t="e">
        <f t="shared" si="11"/>
        <v>#DIV/0!</v>
      </c>
      <c r="K89" s="12" t="e">
        <f t="shared" si="12"/>
        <v>#DIV/0!</v>
      </c>
      <c r="L89" s="16" t="e">
        <f t="shared" si="13"/>
        <v>#DIV/0!</v>
      </c>
      <c r="M89" s="7" t="e">
        <f t="shared" si="14"/>
        <v>#DIV/0!</v>
      </c>
      <c r="N89" s="8" t="e">
        <f t="shared" si="15"/>
        <v>#DIV/0!</v>
      </c>
    </row>
    <row r="90" spans="1:14" ht="12.75" outlineLevel="1">
      <c r="A90" s="1">
        <v>201904</v>
      </c>
      <c r="E90" s="3" t="e">
        <f t="shared" si="10"/>
        <v>#DIV/0!</v>
      </c>
      <c r="G90" s="12">
        <f t="shared" si="8"/>
        <v>201904</v>
      </c>
      <c r="H90" s="13">
        <f t="shared" si="9"/>
        <v>0</v>
      </c>
      <c r="I90"/>
      <c r="J90" s="12" t="e">
        <f t="shared" si="11"/>
        <v>#DIV/0!</v>
      </c>
      <c r="K90" s="12" t="e">
        <f t="shared" si="12"/>
        <v>#DIV/0!</v>
      </c>
      <c r="L90" s="16" t="e">
        <f t="shared" si="13"/>
        <v>#DIV/0!</v>
      </c>
      <c r="M90" s="7" t="e">
        <f t="shared" si="14"/>
        <v>#DIV/0!</v>
      </c>
      <c r="N90" s="8" t="e">
        <f t="shared" si="15"/>
        <v>#DIV/0!</v>
      </c>
    </row>
    <row r="91" spans="1:14" ht="12.75" outlineLevel="1">
      <c r="A91" s="1">
        <v>201905</v>
      </c>
      <c r="E91" s="3" t="e">
        <f t="shared" si="10"/>
        <v>#DIV/0!</v>
      </c>
      <c r="G91" s="12">
        <f t="shared" si="8"/>
        <v>201905</v>
      </c>
      <c r="H91" s="13">
        <f t="shared" si="9"/>
        <v>0</v>
      </c>
      <c r="I91"/>
      <c r="J91" s="12" t="e">
        <f t="shared" si="11"/>
        <v>#DIV/0!</v>
      </c>
      <c r="K91" s="12" t="e">
        <f t="shared" si="12"/>
        <v>#DIV/0!</v>
      </c>
      <c r="L91" s="16" t="e">
        <f t="shared" si="13"/>
        <v>#DIV/0!</v>
      </c>
      <c r="M91" s="7" t="e">
        <f t="shared" si="14"/>
        <v>#DIV/0!</v>
      </c>
      <c r="N91" s="8" t="e">
        <f t="shared" si="15"/>
        <v>#DIV/0!</v>
      </c>
    </row>
    <row r="92" spans="1:14" ht="12.75" outlineLevel="1">
      <c r="A92" s="1">
        <v>201906</v>
      </c>
      <c r="E92" s="3" t="e">
        <f t="shared" si="10"/>
        <v>#DIV/0!</v>
      </c>
      <c r="G92" s="12">
        <f t="shared" si="8"/>
        <v>201906</v>
      </c>
      <c r="H92" s="13">
        <f t="shared" si="9"/>
        <v>0</v>
      </c>
      <c r="I92"/>
      <c r="J92" s="12" t="e">
        <f t="shared" si="11"/>
        <v>#DIV/0!</v>
      </c>
      <c r="K92" s="12" t="e">
        <f t="shared" si="12"/>
        <v>#DIV/0!</v>
      </c>
      <c r="L92" s="16" t="e">
        <f t="shared" si="13"/>
        <v>#DIV/0!</v>
      </c>
      <c r="M92" s="7" t="e">
        <f t="shared" si="14"/>
        <v>#DIV/0!</v>
      </c>
      <c r="N92" s="8" t="e">
        <f t="shared" si="15"/>
        <v>#DIV/0!</v>
      </c>
    </row>
    <row r="93" spans="1:14" ht="12.75" outlineLevel="1">
      <c r="A93" s="1">
        <v>201907</v>
      </c>
      <c r="E93" s="3" t="e">
        <f t="shared" si="10"/>
        <v>#DIV/0!</v>
      </c>
      <c r="G93" s="12">
        <f t="shared" si="8"/>
        <v>201907</v>
      </c>
      <c r="H93" s="13">
        <f t="shared" si="9"/>
        <v>0</v>
      </c>
      <c r="I93"/>
      <c r="J93" s="12" t="e">
        <f t="shared" si="11"/>
        <v>#DIV/0!</v>
      </c>
      <c r="K93" s="12" t="e">
        <f t="shared" si="12"/>
        <v>#DIV/0!</v>
      </c>
      <c r="L93" s="16" t="e">
        <f t="shared" si="13"/>
        <v>#DIV/0!</v>
      </c>
      <c r="M93" s="7" t="e">
        <f t="shared" si="14"/>
        <v>#DIV/0!</v>
      </c>
      <c r="N93" s="8" t="e">
        <f t="shared" si="15"/>
        <v>#DIV/0!</v>
      </c>
    </row>
    <row r="94" spans="1:14" ht="12.75" outlineLevel="1">
      <c r="A94" s="1">
        <v>201908</v>
      </c>
      <c r="E94" s="3" t="e">
        <f t="shared" si="10"/>
        <v>#DIV/0!</v>
      </c>
      <c r="G94" s="12">
        <f t="shared" si="8"/>
        <v>201908</v>
      </c>
      <c r="H94" s="13">
        <f t="shared" si="9"/>
        <v>0</v>
      </c>
      <c r="I94"/>
      <c r="J94" s="12" t="e">
        <f t="shared" si="11"/>
        <v>#DIV/0!</v>
      </c>
      <c r="K94" s="12" t="e">
        <f t="shared" si="12"/>
        <v>#DIV/0!</v>
      </c>
      <c r="L94" s="16" t="e">
        <f t="shared" si="13"/>
        <v>#DIV/0!</v>
      </c>
      <c r="M94" s="7" t="e">
        <f t="shared" si="14"/>
        <v>#DIV/0!</v>
      </c>
      <c r="N94" s="8" t="e">
        <f t="shared" si="15"/>
        <v>#DIV/0!</v>
      </c>
    </row>
    <row r="95" spans="1:14" ht="12.75" outlineLevel="1">
      <c r="A95" s="1">
        <v>201909</v>
      </c>
      <c r="E95" s="3" t="e">
        <f t="shared" si="10"/>
        <v>#DIV/0!</v>
      </c>
      <c r="G95" s="12">
        <f t="shared" si="8"/>
        <v>201909</v>
      </c>
      <c r="H95" s="13">
        <f t="shared" si="9"/>
        <v>0</v>
      </c>
      <c r="I95"/>
      <c r="J95" s="12" t="e">
        <f t="shared" si="11"/>
        <v>#DIV/0!</v>
      </c>
      <c r="K95" s="12" t="e">
        <f t="shared" si="12"/>
        <v>#DIV/0!</v>
      </c>
      <c r="L95" s="16" t="e">
        <f t="shared" si="13"/>
        <v>#DIV/0!</v>
      </c>
      <c r="M95" s="7" t="e">
        <f t="shared" si="14"/>
        <v>#DIV/0!</v>
      </c>
      <c r="N95" s="8" t="e">
        <f t="shared" si="15"/>
        <v>#DIV/0!</v>
      </c>
    </row>
    <row r="96" spans="1:14" ht="12.75" outlineLevel="1">
      <c r="A96" s="1">
        <v>201910</v>
      </c>
      <c r="E96" s="3" t="e">
        <f t="shared" si="10"/>
        <v>#DIV/0!</v>
      </c>
      <c r="G96" s="12">
        <f t="shared" si="8"/>
        <v>201910</v>
      </c>
      <c r="H96" s="13">
        <f t="shared" si="9"/>
        <v>0</v>
      </c>
      <c r="I96"/>
      <c r="J96" s="12" t="e">
        <f t="shared" si="11"/>
        <v>#DIV/0!</v>
      </c>
      <c r="K96" s="12" t="e">
        <f t="shared" si="12"/>
        <v>#DIV/0!</v>
      </c>
      <c r="L96" s="16" t="e">
        <f t="shared" si="13"/>
        <v>#DIV/0!</v>
      </c>
      <c r="M96" s="7" t="e">
        <f t="shared" si="14"/>
        <v>#DIV/0!</v>
      </c>
      <c r="N96" s="8" t="e">
        <f t="shared" si="15"/>
        <v>#DIV/0!</v>
      </c>
    </row>
    <row r="97" spans="1:14" ht="12.75" outlineLevel="1">
      <c r="A97" s="1">
        <v>201911</v>
      </c>
      <c r="E97" s="3" t="e">
        <f t="shared" si="10"/>
        <v>#DIV/0!</v>
      </c>
      <c r="G97" s="12">
        <f t="shared" si="8"/>
        <v>201911</v>
      </c>
      <c r="H97" s="13">
        <f t="shared" si="9"/>
        <v>0</v>
      </c>
      <c r="I97"/>
      <c r="J97" s="12" t="e">
        <f t="shared" si="11"/>
        <v>#DIV/0!</v>
      </c>
      <c r="K97" s="12" t="e">
        <f t="shared" si="12"/>
        <v>#DIV/0!</v>
      </c>
      <c r="L97" s="16" t="e">
        <f t="shared" si="13"/>
        <v>#DIV/0!</v>
      </c>
      <c r="M97" s="7" t="e">
        <f t="shared" si="14"/>
        <v>#DIV/0!</v>
      </c>
      <c r="N97" s="8" t="e">
        <f t="shared" si="15"/>
        <v>#DIV/0!</v>
      </c>
    </row>
    <row r="98" spans="1:14" ht="12.75" outlineLevel="1">
      <c r="A98" s="1">
        <v>201912</v>
      </c>
      <c r="E98" s="3" t="e">
        <f t="shared" si="10"/>
        <v>#DIV/0!</v>
      </c>
      <c r="G98" s="12">
        <f t="shared" si="8"/>
        <v>201912</v>
      </c>
      <c r="H98" s="13">
        <f t="shared" si="9"/>
        <v>0</v>
      </c>
      <c r="I98"/>
      <c r="J98" s="12" t="e">
        <f t="shared" si="11"/>
        <v>#DIV/0!</v>
      </c>
      <c r="K98" s="12" t="e">
        <f t="shared" si="12"/>
        <v>#DIV/0!</v>
      </c>
      <c r="L98" s="16" t="e">
        <f t="shared" si="13"/>
        <v>#DIV/0!</v>
      </c>
      <c r="M98" s="7" t="e">
        <f t="shared" si="14"/>
        <v>#DIV/0!</v>
      </c>
      <c r="N98" s="8" t="e">
        <f t="shared" si="15"/>
        <v>#DIV/0!</v>
      </c>
    </row>
  </sheetData>
  <sheetProtection/>
  <printOptions/>
  <pageMargins left="0.79" right="0.79" top="1.05" bottom="1.05" header="0.79" footer="0.79"/>
  <pageSetup horizontalDpi="300" verticalDpi="300" orientation="portrait" paperSize="9"/>
  <headerFooter scaleWithDoc="0" alignWithMargins="0">
    <oddHeader>&amp;C&amp;"Times New Roman,Standaard"&amp;12&amp;A</oddHeader>
    <oddFooter>&amp;C&amp;"Times New Roman,Standaard"&amp;12Pagina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W98"/>
  <sheetViews>
    <sheetView zoomScale="80" zoomScaleNormal="80" workbookViewId="0" topLeftCell="A55">
      <selection activeCell="C89" sqref="C89"/>
    </sheetView>
  </sheetViews>
  <sheetFormatPr defaultColWidth="12.28125" defaultRowHeight="12.75" customHeight="1" outlineLevelRow="1"/>
  <cols>
    <col min="1" max="1" width="8.7109375" style="1" bestFit="1" customWidth="1"/>
    <col min="2" max="2" width="8.140625" style="2" bestFit="1" customWidth="1"/>
    <col min="3" max="3" width="8.28125" style="2" bestFit="1" customWidth="1"/>
    <col min="4" max="4" width="11.57421875" style="0" bestFit="1" customWidth="1"/>
    <col min="5" max="5" width="11.57421875" style="3" bestFit="1" customWidth="1"/>
    <col min="6" max="6" width="11.57421875" style="0" bestFit="1" customWidth="1"/>
    <col min="7" max="7" width="11.57421875" style="23" bestFit="1" customWidth="1"/>
    <col min="8" max="8" width="11.57421875" style="13" bestFit="1" customWidth="1"/>
    <col min="9" max="9" width="11.57421875" style="6" bestFit="1" customWidth="1"/>
    <col min="10" max="12" width="11.57421875" style="12" bestFit="1" customWidth="1"/>
    <col min="13" max="13" width="11.57421875" style="7" bestFit="1" customWidth="1"/>
    <col min="14" max="14" width="11.57421875" style="8" bestFit="1" customWidth="1"/>
    <col min="15" max="16384" width="11.57421875" style="0" bestFit="1" customWidth="1"/>
  </cols>
  <sheetData>
    <row r="1" spans="2:23" ht="12.75" outlineLevel="1">
      <c r="B1" s="2" t="s">
        <v>908</v>
      </c>
      <c r="C1" s="2" t="s">
        <v>0</v>
      </c>
      <c r="G1" s="23" t="str">
        <f>B1</f>
        <v>SOLB</v>
      </c>
      <c r="Q1">
        <v>2017</v>
      </c>
      <c r="R1">
        <v>2016</v>
      </c>
      <c r="S1">
        <v>2015</v>
      </c>
      <c r="T1">
        <v>2014</v>
      </c>
      <c r="U1">
        <v>2013</v>
      </c>
      <c r="V1">
        <v>2012</v>
      </c>
      <c r="W1">
        <v>2011</v>
      </c>
    </row>
    <row r="2" spans="1:23" ht="12.75" outlineLevel="1">
      <c r="A2" s="1" t="s">
        <v>1</v>
      </c>
      <c r="B2" s="2" t="s">
        <v>5</v>
      </c>
      <c r="C2" s="2" t="s">
        <v>5</v>
      </c>
      <c r="E2" s="3" t="s">
        <v>6</v>
      </c>
      <c r="G2" s="23" t="s">
        <v>1</v>
      </c>
      <c r="H2" s="13" t="s">
        <v>7</v>
      </c>
      <c r="J2" s="12" t="s">
        <v>8</v>
      </c>
      <c r="K2" s="12" t="s">
        <v>9</v>
      </c>
      <c r="L2" s="12" t="s">
        <v>10</v>
      </c>
      <c r="N2" s="8" t="s">
        <v>11</v>
      </c>
      <c r="P2" s="18" t="s">
        <v>73</v>
      </c>
      <c r="Q2" s="18">
        <v>105.88</v>
      </c>
      <c r="R2" s="21">
        <v>105.88</v>
      </c>
      <c r="S2" s="21">
        <v>105.88</v>
      </c>
      <c r="T2" s="21">
        <v>84.7</v>
      </c>
      <c r="U2" s="21">
        <v>84.73</v>
      </c>
      <c r="V2" s="21">
        <v>84.70100000000001</v>
      </c>
      <c r="W2">
        <v>84.70100000000001</v>
      </c>
    </row>
    <row r="3" spans="1:23" ht="12.75" outlineLevel="1">
      <c r="A3" s="1">
        <v>201201</v>
      </c>
      <c r="B3" s="9">
        <v>72.7</v>
      </c>
      <c r="C3" s="2">
        <v>2206.8</v>
      </c>
      <c r="G3" s="23">
        <f aca="true" t="shared" si="0" ref="G3:G66">A3</f>
        <v>201201</v>
      </c>
      <c r="H3" s="13">
        <f aca="true" t="shared" si="1" ref="H3:H66">$B3</f>
        <v>72.7</v>
      </c>
      <c r="L3" s="16"/>
      <c r="P3" s="18" t="s">
        <v>78</v>
      </c>
      <c r="Q3" s="18" t="s">
        <v>909</v>
      </c>
      <c r="R3" s="21" t="s">
        <v>910</v>
      </c>
      <c r="S3" s="21" t="s">
        <v>296</v>
      </c>
      <c r="T3" s="21" t="s">
        <v>162</v>
      </c>
      <c r="U3" s="21" t="s">
        <v>441</v>
      </c>
      <c r="V3" s="21" t="s">
        <v>649</v>
      </c>
      <c r="W3" t="s">
        <v>911</v>
      </c>
    </row>
    <row r="4" spans="1:23" ht="12.75" outlineLevel="1">
      <c r="A4" s="1">
        <v>201202</v>
      </c>
      <c r="B4" s="9">
        <v>89.07</v>
      </c>
      <c r="C4" s="2">
        <v>2275.86</v>
      </c>
      <c r="E4" s="3">
        <f aca="true" t="shared" si="2" ref="E4:E67">100*($B4-$B3)/$B4</f>
        <v>18.378803188503415</v>
      </c>
      <c r="G4" s="23">
        <f t="shared" si="0"/>
        <v>201202</v>
      </c>
      <c r="H4" s="13">
        <f t="shared" si="1"/>
        <v>89.07</v>
      </c>
      <c r="L4" s="16"/>
      <c r="P4" s="18" t="s">
        <v>86</v>
      </c>
      <c r="Q4" s="18" t="s">
        <v>87</v>
      </c>
      <c r="R4" s="21" t="s">
        <v>912</v>
      </c>
      <c r="S4" s="21" t="s">
        <v>391</v>
      </c>
      <c r="T4" s="21" t="s">
        <v>95</v>
      </c>
      <c r="U4" s="21" t="s">
        <v>913</v>
      </c>
      <c r="V4" s="21" t="s">
        <v>913</v>
      </c>
      <c r="W4" t="s">
        <v>344</v>
      </c>
    </row>
    <row r="5" spans="1:23" ht="12.75" outlineLevel="1">
      <c r="A5" s="1">
        <v>201203</v>
      </c>
      <c r="B5" s="9">
        <v>85.61</v>
      </c>
      <c r="C5" s="2">
        <v>2324.05</v>
      </c>
      <c r="E5" s="3">
        <f t="shared" si="2"/>
        <v>-4.041583927111311</v>
      </c>
      <c r="G5" s="23">
        <f t="shared" si="0"/>
        <v>201203</v>
      </c>
      <c r="H5" s="13">
        <f t="shared" si="1"/>
        <v>85.61</v>
      </c>
      <c r="L5" s="16"/>
      <c r="P5" s="18" t="s">
        <v>93</v>
      </c>
      <c r="Q5" s="18" t="s">
        <v>914</v>
      </c>
      <c r="R5" s="21" t="s">
        <v>915</v>
      </c>
      <c r="S5" s="21" t="s">
        <v>916</v>
      </c>
      <c r="T5" s="21" t="s">
        <v>94</v>
      </c>
      <c r="U5" s="21" t="s">
        <v>917</v>
      </c>
      <c r="V5" s="21" t="s">
        <v>914</v>
      </c>
      <c r="W5" t="s">
        <v>918</v>
      </c>
    </row>
    <row r="6" spans="1:23" ht="12.75" outlineLevel="1">
      <c r="A6" s="1">
        <v>201204</v>
      </c>
      <c r="B6" s="9">
        <v>88.65</v>
      </c>
      <c r="C6" s="2">
        <v>2208.44</v>
      </c>
      <c r="E6" s="3">
        <f t="shared" si="2"/>
        <v>3.4292160180485123</v>
      </c>
      <c r="G6" s="23">
        <f t="shared" si="0"/>
        <v>201204</v>
      </c>
      <c r="H6" s="13">
        <f t="shared" si="1"/>
        <v>88.65</v>
      </c>
      <c r="L6" s="16"/>
      <c r="P6" s="18" t="s">
        <v>101</v>
      </c>
      <c r="Q6" s="18" t="s">
        <v>919</v>
      </c>
      <c r="R6" s="21" t="s">
        <v>876</v>
      </c>
      <c r="S6" s="21" t="s">
        <v>920</v>
      </c>
      <c r="T6" s="21" t="s">
        <v>921</v>
      </c>
      <c r="U6" s="21" t="s">
        <v>922</v>
      </c>
      <c r="V6" s="21" t="s">
        <v>923</v>
      </c>
      <c r="W6" t="s">
        <v>924</v>
      </c>
    </row>
    <row r="7" spans="1:23" ht="12.75" outlineLevel="1">
      <c r="A7" s="1">
        <v>201205</v>
      </c>
      <c r="B7" s="9">
        <v>82.95</v>
      </c>
      <c r="C7" s="2">
        <v>2093.56</v>
      </c>
      <c r="E7" s="3">
        <f t="shared" si="2"/>
        <v>-6.8716094032549755</v>
      </c>
      <c r="G7" s="23">
        <f t="shared" si="0"/>
        <v>201205</v>
      </c>
      <c r="H7" s="13">
        <f t="shared" si="1"/>
        <v>82.95</v>
      </c>
      <c r="L7" s="16"/>
      <c r="P7" s="18" t="s">
        <v>109</v>
      </c>
      <c r="Q7" s="18" t="s">
        <v>206</v>
      </c>
      <c r="R7" s="21" t="s">
        <v>925</v>
      </c>
      <c r="S7" s="21" t="s">
        <v>926</v>
      </c>
      <c r="T7" s="21" t="s">
        <v>927</v>
      </c>
      <c r="U7" s="21" t="s">
        <v>928</v>
      </c>
      <c r="V7" s="21" t="s">
        <v>929</v>
      </c>
      <c r="W7" t="s">
        <v>930</v>
      </c>
    </row>
    <row r="8" spans="1:23" ht="12.75" outlineLevel="1">
      <c r="A8" s="1">
        <v>201206</v>
      </c>
      <c r="B8" s="9">
        <v>76.14</v>
      </c>
      <c r="C8" s="2">
        <v>2227.63</v>
      </c>
      <c r="E8" s="3">
        <f t="shared" si="2"/>
        <v>-8.944050433412139</v>
      </c>
      <c r="G8" s="23">
        <f t="shared" si="0"/>
        <v>201206</v>
      </c>
      <c r="H8" s="13">
        <f t="shared" si="1"/>
        <v>76.14</v>
      </c>
      <c r="L8" s="16"/>
      <c r="P8" s="18" t="s">
        <v>117</v>
      </c>
      <c r="Q8" s="18" t="s">
        <v>931</v>
      </c>
      <c r="R8" s="21" t="s">
        <v>932</v>
      </c>
      <c r="S8" s="21" t="s">
        <v>933</v>
      </c>
      <c r="T8" s="21" t="s">
        <v>934</v>
      </c>
      <c r="U8" s="21" t="s">
        <v>935</v>
      </c>
      <c r="V8" s="21" t="s">
        <v>936</v>
      </c>
      <c r="W8" t="s">
        <v>937</v>
      </c>
    </row>
    <row r="9" spans="1:23" ht="12.75" outlineLevel="1">
      <c r="A9" s="1">
        <v>201207</v>
      </c>
      <c r="B9" s="9">
        <v>82.79</v>
      </c>
      <c r="C9" s="2">
        <v>2274.84</v>
      </c>
      <c r="E9" s="3">
        <f t="shared" si="2"/>
        <v>8.032371059306685</v>
      </c>
      <c r="G9" s="23">
        <f t="shared" si="0"/>
        <v>201207</v>
      </c>
      <c r="H9" s="13">
        <f t="shared" si="1"/>
        <v>82.79</v>
      </c>
      <c r="L9" s="16"/>
      <c r="P9" s="18" t="s">
        <v>125</v>
      </c>
      <c r="Q9" s="18" t="s">
        <v>938</v>
      </c>
      <c r="R9" s="21" t="s">
        <v>939</v>
      </c>
      <c r="S9" s="21" t="s">
        <v>940</v>
      </c>
      <c r="T9" s="21" t="s">
        <v>941</v>
      </c>
      <c r="U9" s="21" t="s">
        <v>942</v>
      </c>
      <c r="V9" s="21" t="s">
        <v>943</v>
      </c>
      <c r="W9" t="s">
        <v>944</v>
      </c>
    </row>
    <row r="10" spans="1:23" ht="12.75" outlineLevel="1">
      <c r="A10" s="1">
        <v>201208</v>
      </c>
      <c r="B10" s="9">
        <v>87.32</v>
      </c>
      <c r="C10" s="2">
        <v>2345.69</v>
      </c>
      <c r="E10" s="3">
        <f t="shared" si="2"/>
        <v>5.187814933577631</v>
      </c>
      <c r="G10" s="23">
        <f t="shared" si="0"/>
        <v>201208</v>
      </c>
      <c r="H10" s="13">
        <f t="shared" si="1"/>
        <v>87.32</v>
      </c>
      <c r="L10" s="16"/>
      <c r="P10" s="18" t="s">
        <v>133</v>
      </c>
      <c r="Q10" s="18" t="s">
        <v>206</v>
      </c>
      <c r="R10" s="21" t="s">
        <v>466</v>
      </c>
      <c r="S10" s="21" t="s">
        <v>222</v>
      </c>
      <c r="T10" s="21" t="s">
        <v>479</v>
      </c>
      <c r="U10" s="21" t="s">
        <v>945</v>
      </c>
      <c r="V10" s="21" t="s">
        <v>946</v>
      </c>
      <c r="W10" t="s">
        <v>778</v>
      </c>
    </row>
    <row r="11" spans="1:23" ht="12.75" outlineLevel="1">
      <c r="A11" s="1">
        <v>201209</v>
      </c>
      <c r="B11" s="9">
        <v>88.16</v>
      </c>
      <c r="C11" s="2">
        <v>2373.3300000000004</v>
      </c>
      <c r="E11" s="3">
        <f t="shared" si="2"/>
        <v>0.9528130671506391</v>
      </c>
      <c r="G11" s="23">
        <f t="shared" si="0"/>
        <v>201209</v>
      </c>
      <c r="H11" s="13">
        <f t="shared" si="1"/>
        <v>88.16</v>
      </c>
      <c r="L11" s="16"/>
      <c r="P11" s="18" t="s">
        <v>141</v>
      </c>
      <c r="Q11" s="18" t="s">
        <v>947</v>
      </c>
      <c r="R11" s="21" t="s">
        <v>948</v>
      </c>
      <c r="S11" s="21" t="s">
        <v>949</v>
      </c>
      <c r="T11" s="21" t="s">
        <v>950</v>
      </c>
      <c r="U11" s="21" t="s">
        <v>951</v>
      </c>
      <c r="V11" s="21" t="s">
        <v>952</v>
      </c>
      <c r="W11" t="s">
        <v>953</v>
      </c>
    </row>
    <row r="12" spans="1:12" ht="12.75" outlineLevel="1">
      <c r="A12" s="1">
        <v>201210</v>
      </c>
      <c r="B12" s="9">
        <v>90.8</v>
      </c>
      <c r="C12" s="2">
        <v>2369.21</v>
      </c>
      <c r="E12" s="3">
        <f t="shared" si="2"/>
        <v>2.907488986784142</v>
      </c>
      <c r="G12" s="23">
        <f t="shared" si="0"/>
        <v>201210</v>
      </c>
      <c r="H12" s="13">
        <f t="shared" si="1"/>
        <v>90.8</v>
      </c>
      <c r="L12" s="16"/>
    </row>
    <row r="13" spans="1:12" ht="12.75" outlineLevel="1">
      <c r="A13" s="1">
        <v>201211</v>
      </c>
      <c r="B13" s="9">
        <v>102</v>
      </c>
      <c r="C13" s="2">
        <v>2436.9500000000003</v>
      </c>
      <c r="E13" s="3">
        <f t="shared" si="2"/>
        <v>10.980392156862747</v>
      </c>
      <c r="G13" s="23">
        <f t="shared" si="0"/>
        <v>201211</v>
      </c>
      <c r="H13" s="13">
        <f t="shared" si="1"/>
        <v>102</v>
      </c>
      <c r="L13" s="16"/>
    </row>
    <row r="14" spans="1:12" ht="12.75" outlineLevel="1">
      <c r="A14" s="1">
        <v>201212</v>
      </c>
      <c r="B14" s="9">
        <v>107.04</v>
      </c>
      <c r="C14" s="2">
        <v>2475.8100000000004</v>
      </c>
      <c r="E14" s="3">
        <f t="shared" si="2"/>
        <v>4.7085201793722025</v>
      </c>
      <c r="G14" s="23">
        <f t="shared" si="0"/>
        <v>201212</v>
      </c>
      <c r="H14" s="13">
        <f t="shared" si="1"/>
        <v>107.04</v>
      </c>
      <c r="L14" s="16"/>
    </row>
    <row r="15" spans="1:14" ht="12.75" outlineLevel="1">
      <c r="A15" s="1">
        <v>201301</v>
      </c>
      <c r="B15" s="9">
        <v>114.28</v>
      </c>
      <c r="C15" s="2">
        <v>2520.3500000000004</v>
      </c>
      <c r="E15" s="3">
        <f t="shared" si="2"/>
        <v>6.335316765838288</v>
      </c>
      <c r="G15" s="23">
        <f t="shared" si="0"/>
        <v>201301</v>
      </c>
      <c r="H15" s="13">
        <f t="shared" si="1"/>
        <v>114.28</v>
      </c>
      <c r="J15" s="12">
        <f aca="true" t="shared" si="3" ref="J15:J78">100-100*($B15-$B3)/$B15</f>
        <v>63.6156807840392</v>
      </c>
      <c r="K15" s="12">
        <f aca="true" t="shared" si="4" ref="K15:K78">100*AVERAGE($B4:$B15)/$B15</f>
        <v>79.8338875277097</v>
      </c>
      <c r="L15" s="16">
        <f aca="true" t="shared" si="5" ref="L15:L78">100*(AVERAGE($C4:$C15)/$C15)/(AVERAGE($B4:$B15)/$B15)</f>
        <v>115.65781943751982</v>
      </c>
      <c r="M15" s="7" t="str">
        <f aca="true" t="shared" si="6" ref="M15:M78">IF(AND(AVERAGE($B7:$B15)/$B15&lt;1,(AVERAGE($C7:$C15)/$C15/(AVERAGE($B7:$B15)/$B15))&gt;1),"*","")</f>
        <v>*</v>
      </c>
      <c r="N15" s="8">
        <f aca="true" t="shared" si="7" ref="N15:N78">100*AVERAGE($E4:$E15)/STDEVA($E4:$E15)</f>
        <v>44.98387346678149</v>
      </c>
    </row>
    <row r="16" spans="1:14" ht="12.75" outlineLevel="1">
      <c r="A16" s="1">
        <v>201302</v>
      </c>
      <c r="B16" s="9">
        <v>108.02</v>
      </c>
      <c r="C16" s="2">
        <v>2569.17</v>
      </c>
      <c r="E16" s="3">
        <f t="shared" si="2"/>
        <v>-5.795223106832073</v>
      </c>
      <c r="G16" s="23">
        <f t="shared" si="0"/>
        <v>201302</v>
      </c>
      <c r="H16" s="13">
        <f t="shared" si="1"/>
        <v>108.02</v>
      </c>
      <c r="J16" s="12">
        <f t="shared" si="3"/>
        <v>82.45695241621922</v>
      </c>
      <c r="K16" s="12">
        <f t="shared" si="4"/>
        <v>85.92236005677962</v>
      </c>
      <c r="L16" s="16">
        <f t="shared" si="5"/>
        <v>106.52751485573351</v>
      </c>
      <c r="M16" s="7" t="str">
        <f t="shared" si="6"/>
        <v>*</v>
      </c>
      <c r="N16" s="8">
        <f t="shared" si="7"/>
        <v>22.023788033356748</v>
      </c>
    </row>
    <row r="17" spans="1:14" ht="12.75" outlineLevel="1">
      <c r="A17" s="1">
        <v>201303</v>
      </c>
      <c r="B17" s="9">
        <v>104.27</v>
      </c>
      <c r="C17" s="2">
        <v>2592.19</v>
      </c>
      <c r="E17" s="3">
        <f t="shared" si="2"/>
        <v>-3.5964323391195934</v>
      </c>
      <c r="G17" s="23">
        <f t="shared" si="0"/>
        <v>201303</v>
      </c>
      <c r="H17" s="13">
        <f t="shared" si="1"/>
        <v>104.27</v>
      </c>
      <c r="J17" s="12">
        <f t="shared" si="3"/>
        <v>82.1041526805409</v>
      </c>
      <c r="K17" s="12">
        <f t="shared" si="4"/>
        <v>90.50382021035132</v>
      </c>
      <c r="L17" s="16">
        <f t="shared" si="5"/>
        <v>101.18923648045721</v>
      </c>
      <c r="M17" s="7">
        <f t="shared" si="6"/>
      </c>
      <c r="N17" s="8">
        <f t="shared" si="7"/>
        <v>22.723042811370185</v>
      </c>
    </row>
    <row r="18" spans="1:14" ht="12.75" outlineLevel="1">
      <c r="A18" s="1">
        <v>201304</v>
      </c>
      <c r="B18" s="9">
        <v>109.84</v>
      </c>
      <c r="C18" s="2">
        <v>2643.42</v>
      </c>
      <c r="E18" s="3">
        <f t="shared" si="2"/>
        <v>5.071012381646037</v>
      </c>
      <c r="G18" s="23">
        <f t="shared" si="0"/>
        <v>201304</v>
      </c>
      <c r="H18" s="13">
        <f t="shared" si="1"/>
        <v>109.84</v>
      </c>
      <c r="J18" s="12">
        <f t="shared" si="3"/>
        <v>80.7083029861617</v>
      </c>
      <c r="K18" s="12">
        <f t="shared" si="4"/>
        <v>87.5220016994416</v>
      </c>
      <c r="L18" s="16">
        <f t="shared" si="5"/>
        <v>104.17557706299756</v>
      </c>
      <c r="M18" s="7" t="str">
        <f t="shared" si="6"/>
        <v>*</v>
      </c>
      <c r="N18" s="8">
        <f t="shared" si="7"/>
        <v>24.62818188612684</v>
      </c>
    </row>
    <row r="19" spans="1:14" ht="12.75" outlineLevel="1">
      <c r="A19" s="1">
        <v>201305</v>
      </c>
      <c r="B19" s="9">
        <v>111.5</v>
      </c>
      <c r="C19" s="2">
        <v>2649.36</v>
      </c>
      <c r="E19" s="3">
        <f t="shared" si="2"/>
        <v>1.4887892376681584</v>
      </c>
      <c r="G19" s="23">
        <f t="shared" si="0"/>
        <v>201305</v>
      </c>
      <c r="H19" s="13">
        <f t="shared" si="1"/>
        <v>111.5</v>
      </c>
      <c r="J19" s="12">
        <f t="shared" si="3"/>
        <v>74.39461883408072</v>
      </c>
      <c r="K19" s="12">
        <f t="shared" si="4"/>
        <v>88.35276532137517</v>
      </c>
      <c r="L19" s="16">
        <f t="shared" si="5"/>
        <v>104.94334668138539</v>
      </c>
      <c r="M19" s="7" t="str">
        <f t="shared" si="6"/>
        <v>*</v>
      </c>
      <c r="N19" s="8">
        <f t="shared" si="7"/>
        <v>38.95945840447903</v>
      </c>
    </row>
    <row r="20" spans="1:14" ht="12.75" outlineLevel="1">
      <c r="A20" s="1">
        <v>201306</v>
      </c>
      <c r="B20" s="9">
        <v>100.7</v>
      </c>
      <c r="C20" s="2">
        <v>2526.11</v>
      </c>
      <c r="E20" s="3">
        <f t="shared" si="2"/>
        <v>-10.724925521350544</v>
      </c>
      <c r="G20" s="23">
        <f t="shared" si="0"/>
        <v>201306</v>
      </c>
      <c r="H20" s="13">
        <f t="shared" si="1"/>
        <v>100.7</v>
      </c>
      <c r="J20" s="12">
        <f t="shared" si="3"/>
        <v>75.61072492552135</v>
      </c>
      <c r="K20" s="12">
        <f t="shared" si="4"/>
        <v>99.8609731876862</v>
      </c>
      <c r="L20" s="16">
        <f t="shared" si="5"/>
        <v>98.36561899129838</v>
      </c>
      <c r="M20" s="7">
        <f t="shared" si="6"/>
      </c>
      <c r="N20" s="8">
        <f t="shared" si="7"/>
        <v>34.505816729505995</v>
      </c>
    </row>
    <row r="21" spans="1:14" ht="12.75" outlineLevel="1">
      <c r="A21" s="1">
        <v>201307</v>
      </c>
      <c r="B21" s="9">
        <v>101.8</v>
      </c>
      <c r="C21" s="2">
        <v>2662.68</v>
      </c>
      <c r="E21" s="3">
        <f t="shared" si="2"/>
        <v>1.0805500982318215</v>
      </c>
      <c r="G21" s="23">
        <f t="shared" si="0"/>
        <v>201307</v>
      </c>
      <c r="H21" s="13">
        <f t="shared" si="1"/>
        <v>101.8</v>
      </c>
      <c r="J21" s="12">
        <f t="shared" si="3"/>
        <v>81.3261296660118</v>
      </c>
      <c r="K21" s="12">
        <f t="shared" si="4"/>
        <v>100.33808120497707</v>
      </c>
      <c r="L21" s="16">
        <f t="shared" si="5"/>
        <v>94.08639004409521</v>
      </c>
      <c r="M21" s="7">
        <f t="shared" si="6"/>
      </c>
      <c r="N21" s="8">
        <f t="shared" si="7"/>
        <v>26.332339669294644</v>
      </c>
    </row>
    <row r="22" spans="1:14" ht="12.75" outlineLevel="1">
      <c r="A22" s="1">
        <v>201308</v>
      </c>
      <c r="B22" s="9">
        <v>105.4</v>
      </c>
      <c r="C22" s="2">
        <v>2673.42</v>
      </c>
      <c r="E22" s="3">
        <f t="shared" si="2"/>
        <v>3.415559772296023</v>
      </c>
      <c r="G22" s="23">
        <f t="shared" si="0"/>
        <v>201308</v>
      </c>
      <c r="H22" s="13">
        <f t="shared" si="1"/>
        <v>105.4</v>
      </c>
      <c r="J22" s="12">
        <f t="shared" si="3"/>
        <v>82.84629981024666</v>
      </c>
      <c r="K22" s="12">
        <f t="shared" si="4"/>
        <v>98.34044908285894</v>
      </c>
      <c r="L22" s="16">
        <f t="shared" si="5"/>
        <v>96.65076261155353</v>
      </c>
      <c r="M22" s="7">
        <f t="shared" si="6"/>
      </c>
      <c r="N22" s="8">
        <f t="shared" si="7"/>
        <v>24.142282200959244</v>
      </c>
    </row>
    <row r="23" spans="1:14" ht="12.75" outlineLevel="1">
      <c r="A23" s="1">
        <v>201309</v>
      </c>
      <c r="B23" s="9">
        <v>110.85</v>
      </c>
      <c r="C23" s="2">
        <v>2802.27</v>
      </c>
      <c r="E23" s="3">
        <f t="shared" si="2"/>
        <v>4.916553901668912</v>
      </c>
      <c r="G23" s="23">
        <f t="shared" si="0"/>
        <v>201309</v>
      </c>
      <c r="H23" s="13">
        <f t="shared" si="1"/>
        <v>110.85</v>
      </c>
      <c r="J23" s="12">
        <f t="shared" si="3"/>
        <v>79.53089760938205</v>
      </c>
      <c r="K23" s="12">
        <f t="shared" si="4"/>
        <v>95.21124642910841</v>
      </c>
      <c r="L23" s="16">
        <f t="shared" si="5"/>
        <v>96.57688954050282</v>
      </c>
      <c r="M23" s="7">
        <f t="shared" si="6"/>
      </c>
      <c r="N23" s="8">
        <f t="shared" si="7"/>
        <v>29.40369685343001</v>
      </c>
    </row>
    <row r="24" spans="1:14" ht="12.75" outlineLevel="1">
      <c r="A24" s="1">
        <v>201310</v>
      </c>
      <c r="B24" s="2">
        <v>115.3</v>
      </c>
      <c r="C24" s="2">
        <v>2904.3500000000004</v>
      </c>
      <c r="E24" s="3">
        <f t="shared" si="2"/>
        <v>3.8594969644405923</v>
      </c>
      <c r="G24" s="23">
        <f t="shared" si="0"/>
        <v>201310</v>
      </c>
      <c r="H24" s="13">
        <f t="shared" si="1"/>
        <v>115.3</v>
      </c>
      <c r="J24" s="12">
        <f t="shared" si="3"/>
        <v>78.7510841283608</v>
      </c>
      <c r="K24" s="12">
        <f t="shared" si="4"/>
        <v>93.30731425267417</v>
      </c>
      <c r="L24" s="16">
        <f t="shared" si="5"/>
        <v>96.72944905673621</v>
      </c>
      <c r="M24" s="7">
        <f t="shared" si="6"/>
      </c>
      <c r="N24" s="8">
        <f t="shared" si="7"/>
        <v>30.62747114513276</v>
      </c>
    </row>
    <row r="25" spans="1:14" ht="12.75" outlineLevel="1">
      <c r="A25" s="1">
        <v>201311</v>
      </c>
      <c r="B25" s="2">
        <v>112.1</v>
      </c>
      <c r="C25" s="2">
        <v>2870.8900000000003</v>
      </c>
      <c r="E25" s="3">
        <f t="shared" si="2"/>
        <v>-2.8545941123996457</v>
      </c>
      <c r="G25" s="23">
        <f t="shared" si="0"/>
        <v>201311</v>
      </c>
      <c r="H25" s="13">
        <f t="shared" si="1"/>
        <v>112.1</v>
      </c>
      <c r="J25" s="12">
        <f t="shared" si="3"/>
        <v>90.99018733273863</v>
      </c>
      <c r="K25" s="12">
        <f t="shared" si="4"/>
        <v>96.72167707404101</v>
      </c>
      <c r="L25" s="16">
        <f t="shared" si="5"/>
        <v>95.7046798489012</v>
      </c>
      <c r="M25" s="7">
        <f t="shared" si="6"/>
      </c>
      <c r="N25" s="8">
        <f t="shared" si="7"/>
        <v>12.476500323651853</v>
      </c>
    </row>
    <row r="26" spans="1:14" ht="12.75" outlineLevel="1">
      <c r="A26" s="1">
        <v>201312</v>
      </c>
      <c r="B26" s="2">
        <v>115</v>
      </c>
      <c r="C26" s="2">
        <v>2923.82</v>
      </c>
      <c r="E26" s="3">
        <f t="shared" si="2"/>
        <v>2.5217391304347876</v>
      </c>
      <c r="G26" s="23">
        <f t="shared" si="0"/>
        <v>201312</v>
      </c>
      <c r="H26" s="13">
        <f t="shared" si="1"/>
        <v>115</v>
      </c>
      <c r="J26" s="12">
        <f t="shared" si="3"/>
        <v>93.07826086956523</v>
      </c>
      <c r="K26" s="12">
        <f t="shared" si="4"/>
        <v>94.85942028985507</v>
      </c>
      <c r="L26" s="16">
        <f t="shared" si="5"/>
        <v>97.16306694021127</v>
      </c>
      <c r="M26" s="7">
        <f t="shared" si="6"/>
      </c>
      <c r="N26" s="8">
        <f t="shared" si="7"/>
        <v>9.22771514334463</v>
      </c>
    </row>
    <row r="27" spans="1:14" ht="12.75" outlineLevel="1">
      <c r="A27" s="1">
        <v>201401</v>
      </c>
      <c r="B27" s="2">
        <v>103.7</v>
      </c>
      <c r="C27" s="2">
        <v>2891.25</v>
      </c>
      <c r="E27" s="3">
        <f t="shared" si="2"/>
        <v>-10.896817743490837</v>
      </c>
      <c r="G27" s="23">
        <f t="shared" si="0"/>
        <v>201401</v>
      </c>
      <c r="H27" s="13">
        <f t="shared" si="1"/>
        <v>103.7</v>
      </c>
      <c r="J27" s="12">
        <f t="shared" si="3"/>
        <v>110.20250723240116</v>
      </c>
      <c r="K27" s="12">
        <f t="shared" si="4"/>
        <v>104.34586949533912</v>
      </c>
      <c r="L27" s="16">
        <f t="shared" si="5"/>
        <v>90.3491733312152</v>
      </c>
      <c r="M27" s="7">
        <f t="shared" si="6"/>
      </c>
      <c r="N27" s="8">
        <f t="shared" si="7"/>
        <v>-16.689920132438978</v>
      </c>
    </row>
    <row r="28" spans="1:14" ht="12.75" outlineLevel="1">
      <c r="A28" s="1">
        <v>201402</v>
      </c>
      <c r="B28" s="2">
        <v>112.4</v>
      </c>
      <c r="C28" s="2">
        <v>3096.9100000000003</v>
      </c>
      <c r="E28" s="3">
        <f t="shared" si="2"/>
        <v>7.740213523131675</v>
      </c>
      <c r="G28" s="23">
        <f t="shared" si="0"/>
        <v>201402</v>
      </c>
      <c r="H28" s="13">
        <f t="shared" si="1"/>
        <v>112.4</v>
      </c>
      <c r="J28" s="12">
        <f t="shared" si="3"/>
        <v>96.10320284697508</v>
      </c>
      <c r="K28" s="12">
        <f t="shared" si="4"/>
        <v>96.59400948991697</v>
      </c>
      <c r="L28" s="16">
        <f t="shared" si="5"/>
        <v>92.58859229736369</v>
      </c>
      <c r="M28" s="7">
        <f t="shared" si="6"/>
      </c>
      <c r="N28" s="8">
        <f t="shared" si="7"/>
        <v>2.7909449319912394</v>
      </c>
    </row>
    <row r="29" spans="1:14" ht="12.75" outlineLevel="1">
      <c r="A29" s="1">
        <v>201403</v>
      </c>
      <c r="B29" s="2">
        <v>113.95</v>
      </c>
      <c r="C29" s="2">
        <v>3129.94</v>
      </c>
      <c r="E29" s="3">
        <f t="shared" si="2"/>
        <v>1.360245721807808</v>
      </c>
      <c r="G29" s="23">
        <f t="shared" si="0"/>
        <v>201403</v>
      </c>
      <c r="H29" s="13">
        <f t="shared" si="1"/>
        <v>113.95</v>
      </c>
      <c r="J29" s="12">
        <f t="shared" si="3"/>
        <v>91.50504607283895</v>
      </c>
      <c r="K29" s="12">
        <f t="shared" si="4"/>
        <v>95.98800643557117</v>
      </c>
      <c r="L29" s="16">
        <f t="shared" si="5"/>
        <v>93.68146407931332</v>
      </c>
      <c r="M29" s="7">
        <f t="shared" si="6"/>
      </c>
      <c r="N29" s="8">
        <f t="shared" si="7"/>
        <v>9.818575414284064</v>
      </c>
    </row>
    <row r="30" spans="1:14" ht="12.75" outlineLevel="1">
      <c r="A30" s="1">
        <v>201404</v>
      </c>
      <c r="B30" s="2">
        <v>116.7</v>
      </c>
      <c r="C30" s="2">
        <v>3089.8</v>
      </c>
      <c r="E30" s="3">
        <f t="shared" si="2"/>
        <v>2.3564695801199655</v>
      </c>
      <c r="G30" s="23">
        <f t="shared" si="0"/>
        <v>201404</v>
      </c>
      <c r="H30" s="13">
        <f t="shared" si="1"/>
        <v>116.7</v>
      </c>
      <c r="J30" s="12">
        <f t="shared" si="3"/>
        <v>94.1216795201371</v>
      </c>
      <c r="K30" s="12">
        <f t="shared" si="4"/>
        <v>94.2159383033419</v>
      </c>
      <c r="L30" s="16">
        <f t="shared" si="5"/>
        <v>97.96121557792688</v>
      </c>
      <c r="M30" s="7">
        <f t="shared" si="6"/>
      </c>
      <c r="N30" s="8">
        <f t="shared" si="7"/>
        <v>6.14076941045934</v>
      </c>
    </row>
    <row r="31" spans="1:14" ht="12.75" outlineLevel="1">
      <c r="A31" s="1">
        <v>201405</v>
      </c>
      <c r="B31" s="2">
        <v>118.65</v>
      </c>
      <c r="C31" s="2">
        <v>3159.1</v>
      </c>
      <c r="E31" s="3">
        <f t="shared" si="2"/>
        <v>1.6434892541087254</v>
      </c>
      <c r="G31" s="23">
        <f t="shared" si="0"/>
        <v>201405</v>
      </c>
      <c r="H31" s="13">
        <f t="shared" si="1"/>
        <v>118.65</v>
      </c>
      <c r="J31" s="12">
        <f t="shared" si="3"/>
        <v>93.97387273493467</v>
      </c>
      <c r="K31" s="12">
        <f t="shared" si="4"/>
        <v>93.16968675375756</v>
      </c>
      <c r="L31" s="16">
        <f t="shared" si="5"/>
        <v>98.33141323634443</v>
      </c>
      <c r="M31" s="7">
        <f t="shared" si="6"/>
      </c>
      <c r="N31" s="8">
        <f t="shared" si="7"/>
        <v>6.360379266498706</v>
      </c>
    </row>
    <row r="32" spans="1:14" ht="12.75" outlineLevel="1">
      <c r="A32" s="1">
        <v>201406</v>
      </c>
      <c r="B32" s="2">
        <v>125.7</v>
      </c>
      <c r="C32" s="2">
        <v>3127.21</v>
      </c>
      <c r="E32" s="3">
        <f t="shared" si="2"/>
        <v>5.608591885441525</v>
      </c>
      <c r="G32" s="23">
        <f t="shared" si="0"/>
        <v>201406</v>
      </c>
      <c r="H32" s="13">
        <f t="shared" si="1"/>
        <v>125.7</v>
      </c>
      <c r="J32" s="12">
        <f t="shared" si="3"/>
        <v>80.11137629276054</v>
      </c>
      <c r="K32" s="12">
        <f t="shared" si="4"/>
        <v>89.60156457173164</v>
      </c>
      <c r="L32" s="16">
        <f t="shared" si="5"/>
        <v>105.0775435032862</v>
      </c>
      <c r="M32" s="7" t="str">
        <f t="shared" si="6"/>
        <v>*</v>
      </c>
      <c r="N32" s="8">
        <f t="shared" si="7"/>
        <v>36.22061347450491</v>
      </c>
    </row>
    <row r="33" spans="1:14" ht="12.75" outlineLevel="1">
      <c r="A33" s="1">
        <v>201407</v>
      </c>
      <c r="B33" s="2">
        <v>120.85</v>
      </c>
      <c r="C33" s="2">
        <v>3098.74</v>
      </c>
      <c r="E33" s="3">
        <f t="shared" si="2"/>
        <v>-4.0132395531650875</v>
      </c>
      <c r="G33" s="12">
        <f t="shared" si="0"/>
        <v>201407</v>
      </c>
      <c r="H33" s="13">
        <f t="shared" si="1"/>
        <v>120.85</v>
      </c>
      <c r="J33" s="12">
        <f t="shared" si="3"/>
        <v>84.23665701282582</v>
      </c>
      <c r="K33" s="12">
        <f t="shared" si="4"/>
        <v>94.51110191697698</v>
      </c>
      <c r="L33" s="16">
        <f t="shared" si="5"/>
        <v>101.77516221457927</v>
      </c>
      <c r="M33" s="7" t="str">
        <f t="shared" si="6"/>
        <v>*</v>
      </c>
      <c r="N33" s="8">
        <f t="shared" si="7"/>
        <v>25.810099066653585</v>
      </c>
    </row>
    <row r="34" spans="1:14" ht="12.75" outlineLevel="1">
      <c r="A34" s="1">
        <v>201408</v>
      </c>
      <c r="B34" s="2">
        <v>119.75</v>
      </c>
      <c r="C34" s="2">
        <v>3192.72</v>
      </c>
      <c r="E34" s="3">
        <f t="shared" si="2"/>
        <v>-0.9185803757828762</v>
      </c>
      <c r="G34" s="12">
        <f t="shared" si="0"/>
        <v>201408</v>
      </c>
      <c r="H34" s="13">
        <f t="shared" si="1"/>
        <v>119.75</v>
      </c>
      <c r="J34" s="12">
        <f t="shared" si="3"/>
        <v>88.01670146137788</v>
      </c>
      <c r="K34" s="12">
        <f t="shared" si="4"/>
        <v>96.37787056367432</v>
      </c>
      <c r="L34" s="16">
        <f t="shared" si="5"/>
        <v>98.27242192964334</v>
      </c>
      <c r="M34" s="7">
        <f t="shared" si="6"/>
      </c>
      <c r="N34" s="8">
        <f t="shared" si="7"/>
        <v>18.701584900717325</v>
      </c>
    </row>
    <row r="35" spans="1:14" ht="12.75" outlineLevel="1">
      <c r="A35" s="1">
        <v>201409</v>
      </c>
      <c r="B35" s="2">
        <v>121.9</v>
      </c>
      <c r="C35" s="2">
        <v>3221.4</v>
      </c>
      <c r="E35" s="3">
        <f t="shared" si="2"/>
        <v>1.7637407711238766</v>
      </c>
      <c r="G35" s="12">
        <f t="shared" si="0"/>
        <v>201409</v>
      </c>
      <c r="H35" s="13">
        <f t="shared" si="1"/>
        <v>121.9</v>
      </c>
      <c r="J35" s="12">
        <f t="shared" si="3"/>
        <v>90.935192780968</v>
      </c>
      <c r="K35" s="12">
        <f t="shared" si="4"/>
        <v>95.43341536778779</v>
      </c>
      <c r="L35" s="16">
        <f t="shared" si="5"/>
        <v>99.49751436178151</v>
      </c>
      <c r="M35" s="7" t="str">
        <f t="shared" si="6"/>
        <v>*</v>
      </c>
      <c r="N35" s="8">
        <f t="shared" si="7"/>
        <v>13.895764606514005</v>
      </c>
    </row>
    <row r="36" spans="1:14" ht="12.75" outlineLevel="1">
      <c r="A36" s="1">
        <v>201410</v>
      </c>
      <c r="B36" s="2">
        <v>108.7</v>
      </c>
      <c r="C36" s="2">
        <v>3157.15</v>
      </c>
      <c r="E36" s="3">
        <f t="shared" si="2"/>
        <v>-12.143514259429624</v>
      </c>
      <c r="G36" s="12">
        <f t="shared" si="0"/>
        <v>201410</v>
      </c>
      <c r="H36" s="13">
        <f t="shared" si="1"/>
        <v>108.7</v>
      </c>
      <c r="J36" s="12">
        <f t="shared" si="3"/>
        <v>106.07175712971481</v>
      </c>
      <c r="K36" s="12">
        <f t="shared" si="4"/>
        <v>106.51640601042627</v>
      </c>
      <c r="L36" s="16">
        <f t="shared" si="5"/>
        <v>91.58543716124997</v>
      </c>
      <c r="M36" s="7">
        <f t="shared" si="6"/>
      </c>
      <c r="N36" s="8">
        <f t="shared" si="7"/>
        <v>-10.862597225381355</v>
      </c>
    </row>
    <row r="37" spans="1:14" ht="12.75" outlineLevel="1">
      <c r="A37" s="1">
        <v>201411</v>
      </c>
      <c r="B37" s="2">
        <v>110.5</v>
      </c>
      <c r="C37" s="2">
        <v>3287.9100000000003</v>
      </c>
      <c r="E37" s="3">
        <f t="shared" si="2"/>
        <v>1.6289592760180969</v>
      </c>
      <c r="G37" s="12">
        <f t="shared" si="0"/>
        <v>201411</v>
      </c>
      <c r="H37" s="13">
        <f t="shared" si="1"/>
        <v>110.5</v>
      </c>
      <c r="J37" s="12">
        <f t="shared" si="3"/>
        <v>101.44796380090497</v>
      </c>
      <c r="K37" s="12">
        <f t="shared" si="4"/>
        <v>104.66063348416291</v>
      </c>
      <c r="L37" s="16">
        <f t="shared" si="5"/>
        <v>90.51232356026334</v>
      </c>
      <c r="M37" s="7">
        <f t="shared" si="6"/>
      </c>
      <c r="N37" s="8">
        <f t="shared" si="7"/>
        <v>-4.652057511291783</v>
      </c>
    </row>
    <row r="38" spans="1:14" ht="12.75" outlineLevel="1">
      <c r="A38" s="1">
        <v>201412</v>
      </c>
      <c r="B38" s="2">
        <v>112.4</v>
      </c>
      <c r="C38" s="2">
        <v>3285.26</v>
      </c>
      <c r="E38" s="3">
        <f t="shared" si="2"/>
        <v>1.690391459074738</v>
      </c>
      <c r="G38" s="12">
        <f t="shared" si="0"/>
        <v>201412</v>
      </c>
      <c r="H38" s="13">
        <f t="shared" si="1"/>
        <v>112.4</v>
      </c>
      <c r="J38" s="12">
        <f t="shared" si="3"/>
        <v>102.31316725978647</v>
      </c>
      <c r="K38" s="12">
        <f t="shared" si="4"/>
        <v>102.69869513641757</v>
      </c>
      <c r="L38" s="16">
        <f t="shared" si="5"/>
        <v>93.20859091381016</v>
      </c>
      <c r="M38" s="7">
        <f t="shared" si="6"/>
      </c>
      <c r="N38" s="8">
        <f t="shared" si="7"/>
        <v>-5.836715370416493</v>
      </c>
    </row>
    <row r="39" spans="1:14" ht="12.75" outlineLevel="1">
      <c r="A39" s="1">
        <v>201501</v>
      </c>
      <c r="B39" s="2">
        <v>121.1</v>
      </c>
      <c r="C39" s="2">
        <v>3530.3100000000004</v>
      </c>
      <c r="E39" s="3">
        <f t="shared" si="2"/>
        <v>7.1841453344343424</v>
      </c>
      <c r="G39" s="12">
        <f t="shared" si="0"/>
        <v>201501</v>
      </c>
      <c r="H39" s="13">
        <f t="shared" si="1"/>
        <v>121.1</v>
      </c>
      <c r="J39" s="12">
        <f t="shared" si="3"/>
        <v>85.6317093311313</v>
      </c>
      <c r="K39" s="12">
        <f t="shared" si="4"/>
        <v>96.51802917698872</v>
      </c>
      <c r="L39" s="16">
        <f t="shared" si="5"/>
        <v>93.85604806112134</v>
      </c>
      <c r="M39" s="7">
        <f t="shared" si="6"/>
      </c>
      <c r="N39" s="8">
        <f t="shared" si="7"/>
        <v>21.820547660630627</v>
      </c>
    </row>
    <row r="40" spans="1:14" ht="12.75" outlineLevel="1">
      <c r="A40" s="1">
        <v>201502</v>
      </c>
      <c r="B40" s="2">
        <v>132.8</v>
      </c>
      <c r="C40" s="2">
        <v>3714.44</v>
      </c>
      <c r="E40" s="3">
        <f t="shared" si="2"/>
        <v>8.810240963855435</v>
      </c>
      <c r="G40" s="12">
        <f t="shared" si="0"/>
        <v>201502</v>
      </c>
      <c r="H40" s="13">
        <f t="shared" si="1"/>
        <v>132.8</v>
      </c>
      <c r="J40" s="12">
        <f t="shared" si="3"/>
        <v>84.63855421686746</v>
      </c>
      <c r="K40" s="12">
        <f t="shared" si="4"/>
        <v>89.29467871485942</v>
      </c>
      <c r="L40" s="16">
        <f t="shared" si="5"/>
        <v>97.97096640629194</v>
      </c>
      <c r="M40" s="7">
        <f t="shared" si="6"/>
      </c>
      <c r="N40" s="8">
        <f t="shared" si="7"/>
        <v>22.94673850386581</v>
      </c>
    </row>
    <row r="41" spans="1:14" ht="12.75" outlineLevel="1">
      <c r="A41" s="1">
        <v>201503</v>
      </c>
      <c r="B41" s="2">
        <v>134.55</v>
      </c>
      <c r="C41" s="2">
        <v>3725.82</v>
      </c>
      <c r="E41" s="3">
        <f t="shared" si="2"/>
        <v>1.300631735414344</v>
      </c>
      <c r="G41" s="12">
        <f t="shared" si="0"/>
        <v>201503</v>
      </c>
      <c r="H41" s="13">
        <f t="shared" si="1"/>
        <v>134.55</v>
      </c>
      <c r="J41" s="12">
        <f t="shared" si="3"/>
        <v>84.68970642883686</v>
      </c>
      <c r="K41" s="12">
        <f t="shared" si="4"/>
        <v>89.40914158305462</v>
      </c>
      <c r="L41" s="16">
        <f t="shared" si="5"/>
        <v>99.03733036203475</v>
      </c>
      <c r="M41" s="7" t="str">
        <f t="shared" si="6"/>
        <v>*</v>
      </c>
      <c r="N41" s="8">
        <f t="shared" si="7"/>
        <v>22.855722676841552</v>
      </c>
    </row>
    <row r="42" spans="1:14" ht="12.75" outlineLevel="1">
      <c r="A42" s="1">
        <v>201504</v>
      </c>
      <c r="B42" s="2">
        <v>131.6</v>
      </c>
      <c r="C42" s="2">
        <v>3674.18</v>
      </c>
      <c r="E42" s="3">
        <f t="shared" si="2"/>
        <v>-2.241641337386031</v>
      </c>
      <c r="G42" s="12">
        <f t="shared" si="0"/>
        <v>201504</v>
      </c>
      <c r="H42" s="13">
        <f t="shared" si="1"/>
        <v>131.6</v>
      </c>
      <c r="J42" s="12">
        <f t="shared" si="3"/>
        <v>88.67781155015199</v>
      </c>
      <c r="K42" s="12">
        <f t="shared" si="4"/>
        <v>92.35688956433636</v>
      </c>
      <c r="L42" s="16">
        <f t="shared" si="5"/>
        <v>98.6589971713268</v>
      </c>
      <c r="M42" s="7" t="str">
        <f t="shared" si="6"/>
        <v>*</v>
      </c>
      <c r="N42" s="8">
        <f t="shared" si="7"/>
        <v>15.59029978497456</v>
      </c>
    </row>
    <row r="43" spans="1:14" ht="12.75" outlineLevel="1">
      <c r="A43" s="1">
        <v>201505</v>
      </c>
      <c r="B43" s="2">
        <v>126</v>
      </c>
      <c r="C43" s="2">
        <v>3708.66</v>
      </c>
      <c r="E43" s="3">
        <f t="shared" si="2"/>
        <v>-4.44444444444444</v>
      </c>
      <c r="G43" s="12">
        <f t="shared" si="0"/>
        <v>201505</v>
      </c>
      <c r="H43" s="13">
        <f t="shared" si="1"/>
        <v>126</v>
      </c>
      <c r="J43" s="12">
        <f t="shared" si="3"/>
        <v>94.16666666666667</v>
      </c>
      <c r="K43" s="12">
        <f t="shared" si="4"/>
        <v>96.94775132275132</v>
      </c>
      <c r="L43" s="16">
        <f t="shared" si="5"/>
        <v>94.38702320899912</v>
      </c>
      <c r="M43" s="7">
        <f t="shared" si="6"/>
      </c>
      <c r="N43" s="8">
        <f t="shared" si="7"/>
        <v>6.165961051899973</v>
      </c>
    </row>
    <row r="44" spans="1:14" ht="12.75" outlineLevel="1">
      <c r="A44" s="1">
        <v>201506</v>
      </c>
      <c r="B44" s="2">
        <v>123.4</v>
      </c>
      <c r="C44" s="2">
        <v>3574.7</v>
      </c>
      <c r="E44" s="3">
        <f t="shared" si="2"/>
        <v>-2.1069692058346794</v>
      </c>
      <c r="G44" s="12">
        <f t="shared" si="0"/>
        <v>201506</v>
      </c>
      <c r="H44" s="13">
        <f t="shared" si="1"/>
        <v>123.4</v>
      </c>
      <c r="J44" s="12">
        <f t="shared" si="3"/>
        <v>101.86385737439221</v>
      </c>
      <c r="K44" s="12">
        <f t="shared" si="4"/>
        <v>98.83508914100486</v>
      </c>
      <c r="L44" s="16">
        <f t="shared" si="5"/>
        <v>97.10966816368806</v>
      </c>
      <c r="M44" s="7">
        <f t="shared" si="6"/>
      </c>
      <c r="N44" s="8">
        <f t="shared" si="7"/>
        <v>-5.292975907284774</v>
      </c>
    </row>
    <row r="45" spans="1:14" ht="12.75" outlineLevel="1">
      <c r="A45" s="1">
        <v>201507</v>
      </c>
      <c r="B45" s="2">
        <v>121.75</v>
      </c>
      <c r="C45" s="2">
        <v>3762.64</v>
      </c>
      <c r="E45" s="3">
        <f t="shared" si="2"/>
        <v>-1.355236139630395</v>
      </c>
      <c r="G45" s="12">
        <f t="shared" si="0"/>
        <v>201507</v>
      </c>
      <c r="H45" s="13">
        <f t="shared" si="1"/>
        <v>121.75</v>
      </c>
      <c r="J45" s="12">
        <f t="shared" si="3"/>
        <v>99.26078028747433</v>
      </c>
      <c r="K45" s="12">
        <f t="shared" si="4"/>
        <v>100.23613963039014</v>
      </c>
      <c r="L45" s="16">
        <f t="shared" si="5"/>
        <v>92.43650129621435</v>
      </c>
      <c r="M45" s="7">
        <f t="shared" si="6"/>
      </c>
      <c r="N45" s="8">
        <f t="shared" si="7"/>
        <v>-1.2882166614840296</v>
      </c>
    </row>
    <row r="46" spans="1:14" ht="12.75" outlineLevel="1">
      <c r="A46" s="1">
        <v>201508</v>
      </c>
      <c r="B46" s="2">
        <v>104.9</v>
      </c>
      <c r="C46" s="2">
        <v>3463.12</v>
      </c>
      <c r="E46" s="3">
        <f t="shared" si="2"/>
        <v>-16.062917063870348</v>
      </c>
      <c r="G46" s="12">
        <f t="shared" si="0"/>
        <v>201508</v>
      </c>
      <c r="H46" s="13">
        <f t="shared" si="1"/>
        <v>104.9</v>
      </c>
      <c r="J46" s="12">
        <f t="shared" si="3"/>
        <v>114.15633937082936</v>
      </c>
      <c r="K46" s="12">
        <f t="shared" si="4"/>
        <v>115.15729265967589</v>
      </c>
      <c r="L46" s="16">
        <f t="shared" si="5"/>
        <v>87.98315363774233</v>
      </c>
      <c r="M46" s="7">
        <f t="shared" si="6"/>
      </c>
      <c r="N46" s="8">
        <f t="shared" si="7"/>
        <v>-18.74680734115636</v>
      </c>
    </row>
    <row r="47" spans="1:14" ht="12.75" outlineLevel="1">
      <c r="A47" s="1">
        <v>201509</v>
      </c>
      <c r="B47" s="2">
        <v>90.48</v>
      </c>
      <c r="C47" s="2">
        <v>3296.76</v>
      </c>
      <c r="E47" s="3">
        <f t="shared" si="2"/>
        <v>-15.937223695844388</v>
      </c>
      <c r="G47" s="12">
        <f t="shared" si="0"/>
        <v>201509</v>
      </c>
      <c r="H47" s="13">
        <f t="shared" si="1"/>
        <v>90.48</v>
      </c>
      <c r="J47" s="12">
        <f t="shared" si="3"/>
        <v>134.72590627763043</v>
      </c>
      <c r="K47" s="12">
        <f t="shared" si="4"/>
        <v>130.61634246979077</v>
      </c>
      <c r="L47" s="16">
        <f t="shared" si="5"/>
        <v>81.63008712159274</v>
      </c>
      <c r="M47" s="7">
        <f t="shared" si="6"/>
      </c>
      <c r="N47" s="8">
        <f t="shared" si="7"/>
        <v>-34.392723050315816</v>
      </c>
    </row>
    <row r="48" spans="1:14" ht="12.75" outlineLevel="1">
      <c r="A48" s="1">
        <v>201510</v>
      </c>
      <c r="B48" s="2">
        <v>102.8</v>
      </c>
      <c r="C48" s="2">
        <v>3600.2</v>
      </c>
      <c r="E48" s="3">
        <f t="shared" si="2"/>
        <v>11.984435797665363</v>
      </c>
      <c r="G48" s="12">
        <f t="shared" si="0"/>
        <v>201510</v>
      </c>
      <c r="H48" s="13">
        <f t="shared" si="1"/>
        <v>102.8</v>
      </c>
      <c r="J48" s="12">
        <f t="shared" si="3"/>
        <v>105.73929961089495</v>
      </c>
      <c r="K48" s="12">
        <f t="shared" si="4"/>
        <v>114.48443579766537</v>
      </c>
      <c r="L48" s="16">
        <f t="shared" si="5"/>
        <v>86.17868865953479</v>
      </c>
      <c r="M48" s="7">
        <f t="shared" si="6"/>
      </c>
      <c r="N48" s="8">
        <f t="shared" si="7"/>
        <v>-9.242340833910276</v>
      </c>
    </row>
    <row r="49" spans="1:14" ht="12.75" outlineLevel="1">
      <c r="A49" s="1">
        <v>201511</v>
      </c>
      <c r="B49" s="2">
        <v>109.05</v>
      </c>
      <c r="C49" s="2">
        <v>3760.8900000000003</v>
      </c>
      <c r="E49" s="3">
        <f t="shared" si="2"/>
        <v>5.731315910132967</v>
      </c>
      <c r="G49" s="12">
        <f t="shared" si="0"/>
        <v>201511</v>
      </c>
      <c r="H49" s="13">
        <f t="shared" si="1"/>
        <v>109.05</v>
      </c>
      <c r="J49" s="12">
        <f t="shared" si="3"/>
        <v>101.32966529115085</v>
      </c>
      <c r="K49" s="12">
        <f t="shared" si="4"/>
        <v>107.81216567323857</v>
      </c>
      <c r="L49" s="16">
        <f t="shared" si="5"/>
        <v>88.57419031720133</v>
      </c>
      <c r="M49" s="7">
        <f t="shared" si="6"/>
      </c>
      <c r="N49" s="8">
        <f t="shared" si="7"/>
        <v>-5.161401195624689</v>
      </c>
    </row>
    <row r="50" spans="1:14" ht="12.75" outlineLevel="1">
      <c r="A50" s="1">
        <v>201512</v>
      </c>
      <c r="B50" s="2">
        <v>98.79</v>
      </c>
      <c r="C50" s="2">
        <v>3700.3</v>
      </c>
      <c r="E50" s="3">
        <f t="shared" si="2"/>
        <v>-10.385666565441836</v>
      </c>
      <c r="G50" s="12">
        <f t="shared" si="0"/>
        <v>201512</v>
      </c>
      <c r="H50" s="13">
        <f t="shared" si="1"/>
        <v>98.79</v>
      </c>
      <c r="J50" s="12">
        <f t="shared" si="3"/>
        <v>113.77669804636096</v>
      </c>
      <c r="K50" s="12">
        <f t="shared" si="4"/>
        <v>117.86111954651278</v>
      </c>
      <c r="L50" s="16">
        <f t="shared" si="5"/>
        <v>83.1420065554265</v>
      </c>
      <c r="M50" s="7">
        <f t="shared" si="6"/>
      </c>
      <c r="N50" s="8">
        <f t="shared" si="7"/>
        <v>-15.858124512666082</v>
      </c>
    </row>
    <row r="51" spans="1:14" ht="12.75" outlineLevel="1">
      <c r="A51" s="1">
        <v>201601</v>
      </c>
      <c r="B51" s="2">
        <v>76.09</v>
      </c>
      <c r="C51" s="2">
        <v>3486.22</v>
      </c>
      <c r="E51" s="3">
        <f t="shared" si="2"/>
        <v>-29.833092390590096</v>
      </c>
      <c r="G51" s="12">
        <f t="shared" si="0"/>
        <v>201601</v>
      </c>
      <c r="H51" s="13">
        <f t="shared" si="1"/>
        <v>76.09</v>
      </c>
      <c r="J51" s="12">
        <f t="shared" si="3"/>
        <v>159.1536338546458</v>
      </c>
      <c r="K51" s="12">
        <f t="shared" si="4"/>
        <v>148.09326674552065</v>
      </c>
      <c r="L51" s="16">
        <f t="shared" si="5"/>
        <v>70.16129714825789</v>
      </c>
      <c r="M51" s="7">
        <f t="shared" si="6"/>
      </c>
      <c r="N51" s="8">
        <f t="shared" si="7"/>
        <v>-38.30289369665527</v>
      </c>
    </row>
    <row r="52" spans="1:14" ht="12.75" outlineLevel="1">
      <c r="A52" s="1">
        <v>201602</v>
      </c>
      <c r="B52" s="2">
        <v>85.49</v>
      </c>
      <c r="C52" s="2">
        <v>3371.82</v>
      </c>
      <c r="E52" s="3">
        <f t="shared" si="2"/>
        <v>10.995438062931328</v>
      </c>
      <c r="G52" s="12">
        <f t="shared" si="0"/>
        <v>201602</v>
      </c>
      <c r="H52" s="13">
        <f t="shared" si="1"/>
        <v>85.49</v>
      </c>
      <c r="J52" s="12">
        <f t="shared" si="3"/>
        <v>155.33980582524273</v>
      </c>
      <c r="K52" s="12">
        <f t="shared" si="4"/>
        <v>127.19811283970834</v>
      </c>
      <c r="L52" s="16">
        <f t="shared" si="5"/>
        <v>83.79265155408443</v>
      </c>
      <c r="M52" s="7">
        <f t="shared" si="6"/>
      </c>
      <c r="N52" s="8">
        <f t="shared" si="7"/>
        <v>-36.045398306121214</v>
      </c>
    </row>
    <row r="53" spans="1:14" ht="12.75" outlineLevel="1">
      <c r="A53" s="1">
        <v>201603</v>
      </c>
      <c r="B53" s="2">
        <v>88.15</v>
      </c>
      <c r="C53" s="2">
        <v>3373.04</v>
      </c>
      <c r="E53" s="3">
        <f t="shared" si="2"/>
        <v>3.0175836642087472</v>
      </c>
      <c r="G53" s="12">
        <f t="shared" si="0"/>
        <v>201603</v>
      </c>
      <c r="H53" s="13">
        <f t="shared" si="1"/>
        <v>88.15</v>
      </c>
      <c r="J53" s="12">
        <f t="shared" si="3"/>
        <v>152.63754963131026</v>
      </c>
      <c r="K53" s="12">
        <f t="shared" si="4"/>
        <v>118.97334089619966</v>
      </c>
      <c r="L53" s="16">
        <f t="shared" si="5"/>
        <v>88.82036323952701</v>
      </c>
      <c r="M53" s="7">
        <f t="shared" si="6"/>
      </c>
      <c r="N53" s="8">
        <f t="shared" si="7"/>
        <v>-34.62617071625839</v>
      </c>
    </row>
    <row r="54" spans="1:14" ht="12.75" outlineLevel="1">
      <c r="A54" s="1">
        <v>201604</v>
      </c>
      <c r="B54" s="2">
        <v>88.26</v>
      </c>
      <c r="C54" s="2">
        <v>3409.3700000000003</v>
      </c>
      <c r="E54" s="3">
        <f t="shared" si="2"/>
        <v>0.1246317697711301</v>
      </c>
      <c r="G54" s="12">
        <f t="shared" si="0"/>
        <v>201604</v>
      </c>
      <c r="H54" s="13">
        <f t="shared" si="1"/>
        <v>88.26</v>
      </c>
      <c r="J54" s="12">
        <f t="shared" si="3"/>
        <v>149.1049172898255</v>
      </c>
      <c r="K54" s="12">
        <f t="shared" si="4"/>
        <v>114.73298587506608</v>
      </c>
      <c r="L54" s="16">
        <f t="shared" si="5"/>
        <v>90.55743936406698</v>
      </c>
      <c r="M54" s="7">
        <f t="shared" si="6"/>
      </c>
      <c r="N54" s="8">
        <f t="shared" si="7"/>
        <v>-32.86267197062058</v>
      </c>
    </row>
    <row r="55" spans="1:14" ht="12.75" outlineLevel="1">
      <c r="A55" s="1">
        <v>201605</v>
      </c>
      <c r="B55" s="2">
        <v>91.2</v>
      </c>
      <c r="C55" s="2">
        <v>3514.06</v>
      </c>
      <c r="E55" s="3">
        <f t="shared" si="2"/>
        <v>3.2236842105263133</v>
      </c>
      <c r="G55" s="12">
        <f t="shared" si="0"/>
        <v>201605</v>
      </c>
      <c r="H55" s="13">
        <f t="shared" si="1"/>
        <v>91.2</v>
      </c>
      <c r="J55" s="12">
        <f t="shared" si="3"/>
        <v>138.15789473684208</v>
      </c>
      <c r="K55" s="12">
        <f t="shared" si="4"/>
        <v>107.85453216374269</v>
      </c>
      <c r="L55" s="16">
        <f t="shared" si="5"/>
        <v>93.03497210993827</v>
      </c>
      <c r="M55" s="7">
        <f t="shared" si="6"/>
      </c>
      <c r="N55" s="8">
        <f t="shared" si="7"/>
        <v>-27.253014318392925</v>
      </c>
    </row>
    <row r="56" spans="1:14" ht="12.75" outlineLevel="1">
      <c r="A56" s="1">
        <v>201606</v>
      </c>
      <c r="B56" s="2">
        <v>83.38</v>
      </c>
      <c r="C56" s="2">
        <v>3345.63</v>
      </c>
      <c r="E56" s="3">
        <f t="shared" si="2"/>
        <v>-9.37874790117535</v>
      </c>
      <c r="G56" s="12">
        <f t="shared" si="0"/>
        <v>201606</v>
      </c>
      <c r="H56" s="13">
        <f t="shared" si="1"/>
        <v>83.38</v>
      </c>
      <c r="J56" s="12">
        <f t="shared" si="3"/>
        <v>147.99712161189734</v>
      </c>
      <c r="K56" s="12">
        <f t="shared" si="4"/>
        <v>113.97017670104745</v>
      </c>
      <c r="L56" s="16">
        <f t="shared" si="5"/>
        <v>91.9744396261371</v>
      </c>
      <c r="M56" s="7">
        <f t="shared" si="6"/>
      </c>
      <c r="N56" s="8">
        <f t="shared" si="7"/>
        <v>-31.854100602190098</v>
      </c>
    </row>
    <row r="57" spans="1:14" ht="12.75" outlineLevel="1">
      <c r="A57" s="1">
        <v>201607</v>
      </c>
      <c r="B57" s="2">
        <v>92.81</v>
      </c>
      <c r="C57" s="2">
        <v>3464.84</v>
      </c>
      <c r="E57" s="3">
        <f t="shared" si="2"/>
        <v>10.16054304493051</v>
      </c>
      <c r="G57" s="12">
        <f t="shared" si="0"/>
        <v>201607</v>
      </c>
      <c r="H57" s="13">
        <f t="shared" si="1"/>
        <v>92.81</v>
      </c>
      <c r="J57" s="12">
        <f t="shared" si="3"/>
        <v>131.18198469992458</v>
      </c>
      <c r="K57" s="12">
        <f t="shared" si="4"/>
        <v>99.79168911396043</v>
      </c>
      <c r="L57" s="16">
        <f t="shared" si="5"/>
        <v>100.71046332821801</v>
      </c>
      <c r="M57" s="7" t="str">
        <f t="shared" si="6"/>
        <v>*</v>
      </c>
      <c r="N57" s="8">
        <f t="shared" si="7"/>
        <v>-23.007660572186857</v>
      </c>
    </row>
    <row r="58" spans="1:14" ht="12.75" outlineLevel="1">
      <c r="A58" s="1">
        <v>201608</v>
      </c>
      <c r="B58" s="2">
        <v>98.41000000000001</v>
      </c>
      <c r="C58" s="2">
        <v>3553.3700000000003</v>
      </c>
      <c r="E58" s="3">
        <f t="shared" si="2"/>
        <v>5.690478609897377</v>
      </c>
      <c r="G58" s="12">
        <f t="shared" si="0"/>
        <v>201608</v>
      </c>
      <c r="H58" s="13">
        <f t="shared" si="1"/>
        <v>98.41000000000001</v>
      </c>
      <c r="J58" s="12">
        <f t="shared" si="3"/>
        <v>106.59485824611319</v>
      </c>
      <c r="K58" s="12">
        <f t="shared" si="4"/>
        <v>93.56349286996578</v>
      </c>
      <c r="L58" s="16">
        <f t="shared" si="5"/>
        <v>104.96445926424684</v>
      </c>
      <c r="M58" s="7" t="str">
        <f t="shared" si="6"/>
        <v>*</v>
      </c>
      <c r="N58" s="8">
        <f t="shared" si="7"/>
        <v>-9.583402025387258</v>
      </c>
    </row>
    <row r="59" spans="1:14" ht="12.75" outlineLevel="1">
      <c r="A59" s="1">
        <v>201609</v>
      </c>
      <c r="B59" s="2">
        <v>102.95</v>
      </c>
      <c r="C59" s="2">
        <v>3555.92</v>
      </c>
      <c r="E59" s="3">
        <f t="shared" si="2"/>
        <v>4.409907722195233</v>
      </c>
      <c r="G59" s="12">
        <f t="shared" si="0"/>
        <v>201609</v>
      </c>
      <c r="H59" s="13">
        <f t="shared" si="1"/>
        <v>102.95</v>
      </c>
      <c r="J59" s="12">
        <f t="shared" si="3"/>
        <v>87.88732394366197</v>
      </c>
      <c r="K59" s="12">
        <f t="shared" si="4"/>
        <v>90.44681884409907</v>
      </c>
      <c r="L59" s="16">
        <f t="shared" si="5"/>
        <v>109.17501907800947</v>
      </c>
      <c r="M59" s="7" t="str">
        <f t="shared" si="6"/>
        <v>*</v>
      </c>
      <c r="N59" s="8">
        <f t="shared" si="7"/>
        <v>4.023411399131149</v>
      </c>
    </row>
    <row r="60" spans="1:14" ht="12.75" outlineLevel="1">
      <c r="A60" s="1">
        <v>201610</v>
      </c>
      <c r="B60" s="2">
        <v>104.55</v>
      </c>
      <c r="C60" s="2">
        <v>3540.56</v>
      </c>
      <c r="E60" s="3">
        <f t="shared" si="2"/>
        <v>1.5303682448589138</v>
      </c>
      <c r="G60" s="12">
        <f t="shared" si="0"/>
        <v>201610</v>
      </c>
      <c r="H60" s="13">
        <f t="shared" si="1"/>
        <v>104.55</v>
      </c>
      <c r="J60" s="12">
        <f t="shared" si="3"/>
        <v>98.32615973218556</v>
      </c>
      <c r="K60" s="12">
        <f t="shared" si="4"/>
        <v>89.20213613900846</v>
      </c>
      <c r="L60" s="16">
        <f t="shared" si="5"/>
        <v>111.02127067141134</v>
      </c>
      <c r="M60" s="7" t="str">
        <f t="shared" si="6"/>
        <v>*</v>
      </c>
      <c r="N60" s="8">
        <f t="shared" si="7"/>
        <v>-3.4636873839820677</v>
      </c>
    </row>
    <row r="61" spans="1:14" ht="12.75" outlineLevel="1">
      <c r="A61" s="1">
        <v>201611</v>
      </c>
      <c r="B61" s="2">
        <v>107.75</v>
      </c>
      <c r="C61" s="2">
        <v>3478.63</v>
      </c>
      <c r="E61" s="3">
        <f t="shared" si="2"/>
        <v>2.969837587006963</v>
      </c>
      <c r="G61" s="12">
        <f t="shared" si="0"/>
        <v>201611</v>
      </c>
      <c r="H61" s="13">
        <f t="shared" si="1"/>
        <v>107.75</v>
      </c>
      <c r="J61" s="12">
        <f t="shared" si="3"/>
        <v>101.20649651972157</v>
      </c>
      <c r="K61" s="12">
        <f t="shared" si="4"/>
        <v>86.45243619489557</v>
      </c>
      <c r="L61" s="16">
        <f t="shared" si="5"/>
        <v>115.80964340349838</v>
      </c>
      <c r="M61" s="7" t="str">
        <f t="shared" si="6"/>
        <v>*</v>
      </c>
      <c r="N61" s="8">
        <f t="shared" si="7"/>
        <v>-5.545766739990049</v>
      </c>
    </row>
    <row r="62" spans="1:14" ht="12.75" outlineLevel="1">
      <c r="A62" s="1">
        <v>201612</v>
      </c>
      <c r="B62" s="2">
        <v>111.35</v>
      </c>
      <c r="C62" s="2">
        <v>3606.36</v>
      </c>
      <c r="E62" s="3">
        <f t="shared" si="2"/>
        <v>3.233048944768742</v>
      </c>
      <c r="G62" s="12">
        <f t="shared" si="0"/>
        <v>201612</v>
      </c>
      <c r="H62" s="13">
        <f t="shared" si="1"/>
        <v>111.35</v>
      </c>
      <c r="J62" s="12">
        <f t="shared" si="3"/>
        <v>88.72025145936237</v>
      </c>
      <c r="K62" s="12">
        <f t="shared" si="4"/>
        <v>84.59736566382279</v>
      </c>
      <c r="L62" s="16">
        <f t="shared" si="5"/>
        <v>113.90086372669478</v>
      </c>
      <c r="M62" s="7" t="str">
        <f t="shared" si="6"/>
        <v>*</v>
      </c>
      <c r="N62" s="8">
        <f t="shared" si="7"/>
        <v>4.724171250928053</v>
      </c>
    </row>
    <row r="63" spans="1:14" ht="12.75" outlineLevel="1">
      <c r="A63" s="1">
        <v>201701</v>
      </c>
      <c r="B63" s="2">
        <v>108.35</v>
      </c>
      <c r="C63" s="2">
        <v>3542.27</v>
      </c>
      <c r="E63" s="3">
        <f t="shared" si="2"/>
        <v>-2.7688047992616522</v>
      </c>
      <c r="G63" s="12">
        <f t="shared" si="0"/>
        <v>201701</v>
      </c>
      <c r="H63" s="13">
        <f t="shared" si="1"/>
        <v>108.35</v>
      </c>
      <c r="J63" s="12">
        <f t="shared" si="3"/>
        <v>70.22611905860637</v>
      </c>
      <c r="K63" s="12">
        <f t="shared" si="4"/>
        <v>89.42085832948776</v>
      </c>
      <c r="L63" s="16">
        <f t="shared" si="5"/>
        <v>109.85397987006363</v>
      </c>
      <c r="M63" s="7" t="str">
        <f t="shared" si="6"/>
        <v>*</v>
      </c>
      <c r="N63" s="8">
        <f t="shared" si="7"/>
        <v>51.241839217745806</v>
      </c>
    </row>
    <row r="64" spans="1:14" ht="12.75" outlineLevel="1">
      <c r="A64" s="1">
        <v>201702</v>
      </c>
      <c r="B64" s="2">
        <v>109.95</v>
      </c>
      <c r="C64" s="2">
        <v>3584.13</v>
      </c>
      <c r="E64" s="3">
        <f t="shared" si="2"/>
        <v>1.4552069122328408</v>
      </c>
      <c r="G64" s="12">
        <f t="shared" si="0"/>
        <v>201702</v>
      </c>
      <c r="H64" s="13">
        <f t="shared" si="1"/>
        <v>109.95</v>
      </c>
      <c r="J64" s="12">
        <f t="shared" si="3"/>
        <v>77.75352432924055</v>
      </c>
      <c r="K64" s="12">
        <f t="shared" si="4"/>
        <v>89.97347279066243</v>
      </c>
      <c r="L64" s="16">
        <f t="shared" si="5"/>
        <v>108.45277094623081</v>
      </c>
      <c r="M64" s="7" t="str">
        <f t="shared" si="6"/>
        <v>*</v>
      </c>
      <c r="N64" s="8">
        <f t="shared" si="7"/>
        <v>41.600304474882115</v>
      </c>
    </row>
    <row r="65" spans="1:14" ht="12.75" outlineLevel="1">
      <c r="A65" s="1">
        <v>201703</v>
      </c>
      <c r="B65" s="2">
        <v>114.55</v>
      </c>
      <c r="C65" s="2">
        <v>3817.02</v>
      </c>
      <c r="E65" s="3">
        <f t="shared" si="2"/>
        <v>4.015713662156259</v>
      </c>
      <c r="G65" s="12">
        <f t="shared" si="0"/>
        <v>201703</v>
      </c>
      <c r="H65" s="13">
        <f t="shared" si="1"/>
        <v>114.55</v>
      </c>
      <c r="J65" s="12">
        <f t="shared" si="3"/>
        <v>76.95329550414667</v>
      </c>
      <c r="K65" s="12">
        <f t="shared" si="4"/>
        <v>88.28095445947913</v>
      </c>
      <c r="L65" s="16">
        <f t="shared" si="5"/>
        <v>104.88604019009212</v>
      </c>
      <c r="M65" s="7" t="str">
        <f t="shared" si="6"/>
        <v>*</v>
      </c>
      <c r="N65" s="8">
        <f t="shared" si="7"/>
        <v>43.09406472463539</v>
      </c>
    </row>
    <row r="66" spans="1:14" ht="12.75" outlineLevel="1">
      <c r="A66" s="1">
        <v>201704</v>
      </c>
      <c r="B66" s="2">
        <v>116.75</v>
      </c>
      <c r="C66" s="2">
        <v>3875.53</v>
      </c>
      <c r="E66" s="3">
        <f t="shared" si="2"/>
        <v>1.8843683083511802</v>
      </c>
      <c r="G66" s="12">
        <f t="shared" si="0"/>
        <v>201704</v>
      </c>
      <c r="H66" s="13">
        <f t="shared" si="1"/>
        <v>116.75</v>
      </c>
      <c r="J66" s="12">
        <f t="shared" si="3"/>
        <v>75.59743040685225</v>
      </c>
      <c r="K66" s="12">
        <f t="shared" si="4"/>
        <v>88.6509635974304</v>
      </c>
      <c r="L66" s="16">
        <f t="shared" si="5"/>
        <v>104.00206235570799</v>
      </c>
      <c r="M66" s="7" t="str">
        <f t="shared" si="6"/>
        <v>*</v>
      </c>
      <c r="N66" s="8">
        <f t="shared" si="7"/>
        <v>46.53790938840932</v>
      </c>
    </row>
    <row r="67" spans="1:14" ht="12.75" outlineLevel="1">
      <c r="A67" s="1">
        <v>201705</v>
      </c>
      <c r="B67" s="2">
        <v>116.4</v>
      </c>
      <c r="C67" s="2">
        <v>3888.32</v>
      </c>
      <c r="E67" s="3">
        <f t="shared" si="2"/>
        <v>-0.3006872852233628</v>
      </c>
      <c r="G67" s="12">
        <f aca="true" t="shared" si="8" ref="G67:G98">A67</f>
        <v>201705</v>
      </c>
      <c r="H67" s="13">
        <f aca="true" t="shared" si="9" ref="H67:H98">$B67</f>
        <v>116.4</v>
      </c>
      <c r="J67" s="12">
        <f t="shared" si="3"/>
        <v>78.35051546391753</v>
      </c>
      <c r="K67" s="12">
        <f t="shared" si="4"/>
        <v>90.72164948453609</v>
      </c>
      <c r="L67" s="16">
        <f t="shared" si="5"/>
        <v>102.17810287858211</v>
      </c>
      <c r="M67" s="7">
        <f t="shared" si="6"/>
      </c>
      <c r="N67" s="8">
        <f t="shared" si="7"/>
        <v>39.992796749896044</v>
      </c>
    </row>
    <row r="68" spans="1:14" ht="12.75" outlineLevel="1">
      <c r="A68" s="1">
        <v>201706</v>
      </c>
      <c r="B68" s="2">
        <v>117.5</v>
      </c>
      <c r="C68" s="2">
        <v>3793.62</v>
      </c>
      <c r="E68" s="3">
        <f aca="true" t="shared" si="10" ref="E68:E98">100*($B68-$B67)/$B68</f>
        <v>0.9361702127659526</v>
      </c>
      <c r="G68" s="12">
        <f t="shared" si="8"/>
        <v>201706</v>
      </c>
      <c r="H68" s="13">
        <f t="shared" si="9"/>
        <v>117.5</v>
      </c>
      <c r="J68" s="12">
        <f t="shared" si="3"/>
        <v>70.96170212765958</v>
      </c>
      <c r="K68" s="12">
        <f t="shared" si="4"/>
        <v>92.29219858156029</v>
      </c>
      <c r="L68" s="16">
        <f t="shared" si="5"/>
        <v>104.01285983993031</v>
      </c>
      <c r="M68" s="7" t="str">
        <f t="shared" si="6"/>
        <v>*</v>
      </c>
      <c r="N68" s="8">
        <f t="shared" si="7"/>
        <v>85.54693220998986</v>
      </c>
    </row>
    <row r="69" spans="1:14" ht="12.75" outlineLevel="1">
      <c r="A69" s="1">
        <v>201707</v>
      </c>
      <c r="B69" s="2">
        <v>121.3</v>
      </c>
      <c r="C69" s="2">
        <v>3942.46</v>
      </c>
      <c r="E69" s="3">
        <f t="shared" si="10"/>
        <v>3.1327287716405583</v>
      </c>
      <c r="G69" s="12">
        <f t="shared" si="8"/>
        <v>201707</v>
      </c>
      <c r="H69" s="13">
        <f t="shared" si="9"/>
        <v>121.3</v>
      </c>
      <c r="J69" s="12">
        <f t="shared" si="3"/>
        <v>76.51277823577907</v>
      </c>
      <c r="K69" s="12">
        <f t="shared" si="4"/>
        <v>91.35820280296785</v>
      </c>
      <c r="L69" s="16">
        <f t="shared" si="5"/>
        <v>102.2143401495968</v>
      </c>
      <c r="M69" s="7" t="str">
        <f t="shared" si="6"/>
        <v>*</v>
      </c>
      <c r="N69" s="8">
        <f t="shared" si="7"/>
        <v>96.26621228667817</v>
      </c>
    </row>
    <row r="70" spans="1:14" ht="12.75" outlineLevel="1">
      <c r="A70" s="1">
        <v>201708</v>
      </c>
      <c r="B70" s="2">
        <v>121.85</v>
      </c>
      <c r="C70" s="2">
        <v>3887.55</v>
      </c>
      <c r="E70" s="3">
        <f t="shared" si="10"/>
        <v>0.4513746409519878</v>
      </c>
      <c r="G70" s="12">
        <f t="shared" si="8"/>
        <v>201708</v>
      </c>
      <c r="H70" s="13">
        <f t="shared" si="9"/>
        <v>121.85</v>
      </c>
      <c r="J70" s="12">
        <f t="shared" si="3"/>
        <v>80.76323348379157</v>
      </c>
      <c r="K70" s="12">
        <f t="shared" si="4"/>
        <v>92.54889891943645</v>
      </c>
      <c r="L70" s="16">
        <f t="shared" si="5"/>
        <v>103.09847189116986</v>
      </c>
      <c r="M70" s="7" t="str">
        <f t="shared" si="6"/>
        <v>*</v>
      </c>
      <c r="N70" s="8">
        <f t="shared" si="7"/>
        <v>86.37595127079754</v>
      </c>
    </row>
    <row r="71" spans="1:14" ht="12.75" outlineLevel="1">
      <c r="A71" s="1">
        <v>201709</v>
      </c>
      <c r="B71" s="2">
        <v>126.4</v>
      </c>
      <c r="C71" s="2">
        <v>4017.75</v>
      </c>
      <c r="E71" s="3">
        <f t="shared" si="10"/>
        <v>3.599683544303806</v>
      </c>
      <c r="G71" s="12">
        <f t="shared" si="8"/>
        <v>201709</v>
      </c>
      <c r="H71" s="13">
        <f t="shared" si="9"/>
        <v>126.4</v>
      </c>
      <c r="J71" s="12">
        <f t="shared" si="3"/>
        <v>81.44778481012658</v>
      </c>
      <c r="K71" s="12">
        <f t="shared" si="4"/>
        <v>90.7634493670886</v>
      </c>
      <c r="L71" s="16">
        <f t="shared" si="5"/>
        <v>102.77519243809941</v>
      </c>
      <c r="M71" s="7" t="str">
        <f t="shared" si="6"/>
        <v>*</v>
      </c>
      <c r="N71" s="8">
        <f t="shared" si="7"/>
        <v>86.6968187354849</v>
      </c>
    </row>
    <row r="72" spans="1:14" ht="12.75" outlineLevel="1">
      <c r="A72" s="1">
        <v>201710</v>
      </c>
      <c r="B72" s="2">
        <v>127.55</v>
      </c>
      <c r="C72" s="2">
        <v>4096.38</v>
      </c>
      <c r="E72" s="3">
        <f t="shared" si="10"/>
        <v>0.9016072128576962</v>
      </c>
      <c r="G72" s="12">
        <f t="shared" si="8"/>
        <v>201710</v>
      </c>
      <c r="H72" s="13">
        <f t="shared" si="9"/>
        <v>127.55</v>
      </c>
      <c r="J72" s="12">
        <f t="shared" si="3"/>
        <v>81.96785574284594</v>
      </c>
      <c r="K72" s="12">
        <f t="shared" si="4"/>
        <v>91.44779824905264</v>
      </c>
      <c r="L72" s="16">
        <f t="shared" si="5"/>
        <v>101.28452701326364</v>
      </c>
      <c r="M72" s="7" t="str">
        <f t="shared" si="6"/>
        <v>*</v>
      </c>
      <c r="N72" s="8">
        <f t="shared" si="7"/>
        <v>83.43688463080555</v>
      </c>
    </row>
    <row r="73" spans="1:14" ht="12.75" outlineLevel="1">
      <c r="A73" s="1">
        <v>201711</v>
      </c>
      <c r="B73" s="2">
        <v>118.2</v>
      </c>
      <c r="C73" s="2">
        <v>3984.1</v>
      </c>
      <c r="E73" s="3">
        <f t="shared" si="10"/>
        <v>-7.910321489001687</v>
      </c>
      <c r="G73" s="12">
        <f t="shared" si="8"/>
        <v>201711</v>
      </c>
      <c r="H73" s="13">
        <f t="shared" si="9"/>
        <v>118.2</v>
      </c>
      <c r="J73" s="12">
        <f t="shared" si="3"/>
        <v>91.15905245346869</v>
      </c>
      <c r="K73" s="12">
        <f t="shared" si="4"/>
        <v>99.41835871404399</v>
      </c>
      <c r="L73" s="16">
        <f t="shared" si="5"/>
        <v>96.85336282246341</v>
      </c>
      <c r="M73" s="7">
        <f t="shared" si="6"/>
      </c>
      <c r="N73" s="8">
        <f t="shared" si="7"/>
        <v>21.68076593712503</v>
      </c>
    </row>
    <row r="74" spans="1:14" ht="12.75" outlineLevel="1">
      <c r="A74" s="1">
        <v>201712</v>
      </c>
      <c r="B74" s="2">
        <v>115.9</v>
      </c>
      <c r="C74" s="2">
        <v>3977.88</v>
      </c>
      <c r="E74" s="3">
        <f t="shared" si="10"/>
        <v>-1.9844693701466756</v>
      </c>
      <c r="G74" s="12">
        <f t="shared" si="8"/>
        <v>201712</v>
      </c>
      <c r="H74" s="13">
        <f t="shared" si="9"/>
        <v>115.9</v>
      </c>
      <c r="J74" s="12">
        <f t="shared" si="3"/>
        <v>96.07420189818808</v>
      </c>
      <c r="K74" s="12">
        <f t="shared" si="4"/>
        <v>101.7184354328444</v>
      </c>
      <c r="L74" s="16">
        <f t="shared" si="5"/>
        <v>95.57647135304161</v>
      </c>
      <c r="M74" s="7">
        <f t="shared" si="6"/>
      </c>
      <c r="N74" s="8">
        <f t="shared" si="7"/>
        <v>8.618799295924077</v>
      </c>
    </row>
    <row r="75" spans="1:14" ht="12.75" outlineLevel="1">
      <c r="A75" s="1">
        <v>201801</v>
      </c>
      <c r="B75" s="2">
        <v>116.55</v>
      </c>
      <c r="C75" s="9">
        <v>4111.650000000001</v>
      </c>
      <c r="E75" s="3">
        <f t="shared" si="10"/>
        <v>0.5577005577005504</v>
      </c>
      <c r="G75" s="12">
        <f t="shared" si="8"/>
        <v>201801</v>
      </c>
      <c r="H75" s="13">
        <f t="shared" si="9"/>
        <v>116.55</v>
      </c>
      <c r="J75" s="12">
        <f t="shared" si="3"/>
        <v>92.96439296439296</v>
      </c>
      <c r="K75" s="12">
        <f t="shared" si="4"/>
        <v>101.73745173745174</v>
      </c>
      <c r="L75" s="16">
        <f t="shared" si="5"/>
        <v>93.58395587404395</v>
      </c>
      <c r="M75" s="7">
        <f t="shared" si="6"/>
      </c>
      <c r="N75" s="8">
        <f t="shared" si="7"/>
        <v>17.792428811778304</v>
      </c>
    </row>
    <row r="76" spans="1:14" ht="12.75" outlineLevel="1">
      <c r="A76" s="1">
        <v>201802</v>
      </c>
      <c r="B76" s="2">
        <v>113.1</v>
      </c>
      <c r="C76" s="2">
        <v>3994.45</v>
      </c>
      <c r="E76" s="3">
        <f t="shared" si="10"/>
        <v>-3.0503978779840875</v>
      </c>
      <c r="G76" s="12">
        <f t="shared" si="8"/>
        <v>201802</v>
      </c>
      <c r="H76" s="13">
        <f t="shared" si="9"/>
        <v>113.1</v>
      </c>
      <c r="I76"/>
      <c r="J76" s="12">
        <f t="shared" si="3"/>
        <v>97.21485411140584</v>
      </c>
      <c r="K76" s="12">
        <f t="shared" si="4"/>
        <v>105.07294429708223</v>
      </c>
      <c r="L76" s="16">
        <f t="shared" si="5"/>
        <v>94.0865231196199</v>
      </c>
      <c r="M76" s="7">
        <f t="shared" si="6"/>
      </c>
      <c r="N76" s="8">
        <f t="shared" si="7"/>
        <v>5.631773602867625</v>
      </c>
    </row>
    <row r="77" spans="1:14" ht="12.75" outlineLevel="1">
      <c r="A77" s="1">
        <v>201803</v>
      </c>
      <c r="B77" s="2">
        <v>112.85</v>
      </c>
      <c r="C77" s="2">
        <v>3857.1</v>
      </c>
      <c r="E77" s="3">
        <f t="shared" si="10"/>
        <v>-0.22153300841825432</v>
      </c>
      <c r="G77" s="12">
        <f t="shared" si="8"/>
        <v>201803</v>
      </c>
      <c r="H77" s="13">
        <f t="shared" si="9"/>
        <v>112.85</v>
      </c>
      <c r="I77"/>
      <c r="J77" s="12">
        <f t="shared" si="3"/>
        <v>101.50642445724414</v>
      </c>
      <c r="K77" s="12">
        <f t="shared" si="4"/>
        <v>105.18018018018016</v>
      </c>
      <c r="L77" s="16">
        <f t="shared" si="5"/>
        <v>97.41989924085048</v>
      </c>
      <c r="M77" s="7">
        <f t="shared" si="6"/>
      </c>
      <c r="N77" s="8">
        <f t="shared" si="7"/>
        <v>-5.426742905097937</v>
      </c>
    </row>
    <row r="78" spans="1:14" ht="12.75" outlineLevel="1">
      <c r="A78" s="1">
        <v>201804</v>
      </c>
      <c r="B78" s="2">
        <v>115.6</v>
      </c>
      <c r="C78" s="2">
        <v>3910.3</v>
      </c>
      <c r="E78" s="3">
        <f t="shared" si="10"/>
        <v>2.378892733564014</v>
      </c>
      <c r="G78" s="12">
        <f t="shared" si="8"/>
        <v>201804</v>
      </c>
      <c r="H78" s="13">
        <f t="shared" si="9"/>
        <v>115.6</v>
      </c>
      <c r="I78"/>
      <c r="J78" s="12">
        <f t="shared" si="3"/>
        <v>100.99480968858131</v>
      </c>
      <c r="K78" s="12">
        <f t="shared" si="4"/>
        <v>102.59515570934254</v>
      </c>
      <c r="L78" s="16">
        <f t="shared" si="5"/>
        <v>98.58794857478276</v>
      </c>
      <c r="M78" s="7">
        <f t="shared" si="6"/>
      </c>
      <c r="N78" s="8">
        <f t="shared" si="7"/>
        <v>-4.043935112996803</v>
      </c>
    </row>
    <row r="79" spans="1:14" ht="12.75" outlineLevel="1">
      <c r="A79" s="1">
        <v>201805</v>
      </c>
      <c r="B79" s="2">
        <v>115</v>
      </c>
      <c r="C79" s="9">
        <v>3764.22</v>
      </c>
      <c r="E79" s="3">
        <f t="shared" si="10"/>
        <v>-0.5217391304347777</v>
      </c>
      <c r="G79" s="12">
        <f t="shared" si="8"/>
        <v>201805</v>
      </c>
      <c r="H79" s="13">
        <f t="shared" si="9"/>
        <v>115</v>
      </c>
      <c r="I79"/>
      <c r="J79" s="12">
        <f aca="true" t="shared" si="11" ref="J79:J98">100-100*($B79-$B67)/$B79</f>
        <v>101.21739130434783</v>
      </c>
      <c r="K79" s="12">
        <f aca="true" t="shared" si="12" ref="K79:K98">100*AVERAGE($B68:$B79)/$B79</f>
        <v>103.02898550724635</v>
      </c>
      <c r="L79" s="16">
        <f aca="true" t="shared" si="13" ref="L79:L98">100*(AVERAGE($C68:$C79)/$C79)/(AVERAGE($B68:$B79)/$B79)</f>
        <v>101.7160024885919</v>
      </c>
      <c r="M79" s="7">
        <f aca="true" t="shared" si="14" ref="M79:M98">IF(AND(AVERAGE($B71:$B79)/$B79&lt;1,(AVERAGE($C71:$C79)/$C79/(AVERAGE($B71:$B79)/$B79))&gt;1),"*","")</f>
      </c>
      <c r="N79" s="8">
        <f aca="true" t="shared" si="15" ref="N79:N98">100*AVERAGE($E68:$E79)/STDEVA($E68:$E79)</f>
        <v>-4.633569953948353</v>
      </c>
    </row>
    <row r="80" spans="1:14" ht="12.75" outlineLevel="1">
      <c r="A80" s="1">
        <v>201806</v>
      </c>
      <c r="B80" s="2">
        <v>108.15</v>
      </c>
      <c r="C80" s="9">
        <v>3719.86</v>
      </c>
      <c r="E80" s="3">
        <f t="shared" si="10"/>
        <v>-6.333795654183998</v>
      </c>
      <c r="G80" s="12">
        <f t="shared" si="8"/>
        <v>201806</v>
      </c>
      <c r="H80" s="13">
        <f t="shared" si="9"/>
        <v>108.15</v>
      </c>
      <c r="I80"/>
      <c r="J80" s="12">
        <f t="shared" si="11"/>
        <v>108.64539990753582</v>
      </c>
      <c r="K80" s="12">
        <f t="shared" si="12"/>
        <v>108.83418092155954</v>
      </c>
      <c r="L80" s="16">
        <f t="shared" si="13"/>
        <v>97.28694427326222</v>
      </c>
      <c r="M80" s="7">
        <f t="shared" si="14"/>
      </c>
      <c r="N80" s="8">
        <f t="shared" si="15"/>
        <v>-21.07916263684167</v>
      </c>
    </row>
    <row r="81" spans="1:14" ht="12.75" outlineLevel="1">
      <c r="A81" s="1">
        <v>201807</v>
      </c>
      <c r="B81" s="2">
        <v>117.25</v>
      </c>
      <c r="C81" s="2">
        <v>3899.04</v>
      </c>
      <c r="E81" s="3">
        <f t="shared" si="10"/>
        <v>7.761194029850741</v>
      </c>
      <c r="G81" s="12">
        <f t="shared" si="8"/>
        <v>201807</v>
      </c>
      <c r="H81" s="13">
        <f t="shared" si="9"/>
        <v>117.25</v>
      </c>
      <c r="I81"/>
      <c r="J81" s="12">
        <f t="shared" si="11"/>
        <v>103.45415778251599</v>
      </c>
      <c r="K81" s="12">
        <f t="shared" si="12"/>
        <v>100.0995024875622</v>
      </c>
      <c r="L81" s="16">
        <f t="shared" si="13"/>
        <v>100.82255579127315</v>
      </c>
      <c r="M81" s="7" t="str">
        <f t="shared" si="14"/>
        <v>*</v>
      </c>
      <c r="N81" s="8">
        <f t="shared" si="15"/>
        <v>-8.65633407322057</v>
      </c>
    </row>
    <row r="82" spans="1:14" ht="12.75" outlineLevel="1">
      <c r="A82" s="1">
        <v>201808</v>
      </c>
      <c r="B82" s="2">
        <v>114.65</v>
      </c>
      <c r="C82" s="2">
        <v>3740.71</v>
      </c>
      <c r="E82" s="3">
        <f t="shared" si="10"/>
        <v>-2.267771478412555</v>
      </c>
      <c r="G82" s="12">
        <f t="shared" si="8"/>
        <v>201808</v>
      </c>
      <c r="H82" s="13">
        <f t="shared" si="9"/>
        <v>114.65</v>
      </c>
      <c r="I82"/>
      <c r="J82" s="12">
        <f t="shared" si="11"/>
        <v>106.27998255560401</v>
      </c>
      <c r="K82" s="12">
        <f t="shared" si="12"/>
        <v>101.84619857537434</v>
      </c>
      <c r="L82" s="16">
        <f t="shared" si="13"/>
        <v>102.96647052733694</v>
      </c>
      <c r="M82" s="7" t="str">
        <f t="shared" si="14"/>
        <v>*</v>
      </c>
      <c r="N82" s="8">
        <f t="shared" si="15"/>
        <v>-13.956728125481556</v>
      </c>
    </row>
    <row r="83" spans="1:14" ht="12.75" outlineLevel="1">
      <c r="A83" s="1">
        <v>201809</v>
      </c>
      <c r="B83" s="2">
        <v>115.5</v>
      </c>
      <c r="C83" s="9">
        <v>3706.74</v>
      </c>
      <c r="E83" s="3">
        <f t="shared" si="10"/>
        <v>0.735930735930731</v>
      </c>
      <c r="G83" s="12">
        <f t="shared" si="8"/>
        <v>201809</v>
      </c>
      <c r="H83" s="13">
        <f t="shared" si="9"/>
        <v>115.5</v>
      </c>
      <c r="I83"/>
      <c r="J83" s="12">
        <f t="shared" si="11"/>
        <v>109.43722943722943</v>
      </c>
      <c r="K83" s="12">
        <f t="shared" si="12"/>
        <v>100.31024531024534</v>
      </c>
      <c r="L83" s="16">
        <f t="shared" si="13"/>
        <v>104.80413260783577</v>
      </c>
      <c r="M83" s="7" t="str">
        <f t="shared" si="14"/>
        <v>*</v>
      </c>
      <c r="N83" s="8">
        <f t="shared" si="15"/>
        <v>-20.46747444079514</v>
      </c>
    </row>
    <row r="84" spans="1:14" ht="12.75" outlineLevel="1">
      <c r="A84" s="1">
        <v>201810</v>
      </c>
      <c r="B84" s="2">
        <v>100.65</v>
      </c>
      <c r="C84" s="2">
        <v>3447.07</v>
      </c>
      <c r="E84" s="3">
        <f t="shared" si="10"/>
        <v>-14.754098360655732</v>
      </c>
      <c r="G84" s="12">
        <f t="shared" si="8"/>
        <v>201810</v>
      </c>
      <c r="H84" s="13">
        <f t="shared" si="9"/>
        <v>100.65</v>
      </c>
      <c r="I84"/>
      <c r="J84" s="12">
        <f t="shared" si="11"/>
        <v>126.72627918529557</v>
      </c>
      <c r="K84" s="12">
        <f t="shared" si="12"/>
        <v>112.882927637026</v>
      </c>
      <c r="L84" s="16">
        <f t="shared" si="13"/>
        <v>98.75631908947972</v>
      </c>
      <c r="M84" s="7">
        <f t="shared" si="14"/>
      </c>
      <c r="N84" s="8">
        <f t="shared" si="15"/>
        <v>-37.77220882510709</v>
      </c>
    </row>
    <row r="85" spans="1:14" ht="12.75" outlineLevel="1">
      <c r="A85" s="1">
        <v>201811</v>
      </c>
      <c r="B85" s="2">
        <v>95.52</v>
      </c>
      <c r="C85" s="2">
        <v>3487.9</v>
      </c>
      <c r="E85" s="3">
        <f t="shared" si="10"/>
        <v>-5.370603015075386</v>
      </c>
      <c r="G85" s="12">
        <f t="shared" si="8"/>
        <v>201811</v>
      </c>
      <c r="H85" s="13">
        <f t="shared" si="9"/>
        <v>95.52</v>
      </c>
      <c r="I85"/>
      <c r="J85" s="12">
        <f t="shared" si="11"/>
        <v>123.74371859296484</v>
      </c>
      <c r="K85" s="12">
        <f t="shared" si="12"/>
        <v>116.96677833612509</v>
      </c>
      <c r="L85" s="16">
        <f t="shared" si="13"/>
        <v>93.17902455820084</v>
      </c>
      <c r="M85" s="7">
        <f t="shared" si="14"/>
      </c>
      <c r="N85" s="8">
        <f t="shared" si="15"/>
        <v>-35.22153448147011</v>
      </c>
    </row>
    <row r="86" spans="1:14" ht="12.75" outlineLevel="1">
      <c r="A86" s="1">
        <v>201812</v>
      </c>
      <c r="B86" s="2">
        <v>87.32</v>
      </c>
      <c r="C86" s="9">
        <v>3243.63</v>
      </c>
      <c r="E86" s="3">
        <f t="shared" si="10"/>
        <v>-9.390746678882275</v>
      </c>
      <c r="G86" s="12">
        <f t="shared" si="8"/>
        <v>201812</v>
      </c>
      <c r="H86" s="13">
        <f t="shared" si="9"/>
        <v>87.32</v>
      </c>
      <c r="I86"/>
      <c r="J86" s="12">
        <f t="shared" si="11"/>
        <v>132.7301878149336</v>
      </c>
      <c r="K86" s="12">
        <f t="shared" si="12"/>
        <v>125.22331653687588</v>
      </c>
      <c r="L86" s="16">
        <f t="shared" si="13"/>
        <v>92.08331130452208</v>
      </c>
      <c r="M86" s="7">
        <f t="shared" si="14"/>
      </c>
      <c r="N86" s="8">
        <f t="shared" si="15"/>
        <v>-43.271296614649</v>
      </c>
    </row>
    <row r="87" spans="1:14" ht="12.75" outlineLevel="1">
      <c r="A87" s="1">
        <v>201901</v>
      </c>
      <c r="B87" s="2">
        <v>95.48</v>
      </c>
      <c r="C87" s="9">
        <v>3507.84</v>
      </c>
      <c r="E87" s="3">
        <f t="shared" si="10"/>
        <v>8.54629241726017</v>
      </c>
      <c r="G87" s="12">
        <f t="shared" si="8"/>
        <v>201901</v>
      </c>
      <c r="H87" s="13">
        <f t="shared" si="9"/>
        <v>95.48</v>
      </c>
      <c r="I87"/>
      <c r="J87" s="12">
        <f t="shared" si="11"/>
        <v>122.0674486803519</v>
      </c>
      <c r="K87" s="12">
        <f t="shared" si="12"/>
        <v>112.68241167434715</v>
      </c>
      <c r="L87" s="16">
        <f t="shared" si="13"/>
        <v>93.35106469797678</v>
      </c>
      <c r="M87" s="7">
        <f t="shared" si="14"/>
      </c>
      <c r="N87" s="8">
        <f t="shared" si="15"/>
        <v>-28.16692843887014</v>
      </c>
    </row>
    <row r="88" spans="1:14" ht="12.75" outlineLevel="1">
      <c r="A88" s="1">
        <v>201902</v>
      </c>
      <c r="B88" s="2">
        <v>98.42</v>
      </c>
      <c r="C88" s="9">
        <v>3604.48</v>
      </c>
      <c r="E88" s="3">
        <f t="shared" si="10"/>
        <v>2.987197724039827</v>
      </c>
      <c r="G88" s="12">
        <f t="shared" si="8"/>
        <v>201902</v>
      </c>
      <c r="H88" s="13">
        <f t="shared" si="9"/>
        <v>98.42</v>
      </c>
      <c r="I88"/>
      <c r="J88" s="12">
        <f t="shared" si="11"/>
        <v>114.91566754724649</v>
      </c>
      <c r="K88" s="12">
        <f t="shared" si="12"/>
        <v>108.07339294181399</v>
      </c>
      <c r="L88" s="16">
        <f t="shared" si="13"/>
        <v>93.88840143972082</v>
      </c>
      <c r="M88" s="7">
        <f t="shared" si="14"/>
      </c>
      <c r="N88" s="8">
        <f t="shared" si="15"/>
        <v>-20.209978434310994</v>
      </c>
    </row>
    <row r="89" spans="1:14" ht="12.75" outlineLevel="1">
      <c r="A89" s="1">
        <v>201903</v>
      </c>
      <c r="E89" s="3" t="e">
        <f t="shared" si="10"/>
        <v>#DIV/0!</v>
      </c>
      <c r="G89" s="12">
        <f t="shared" si="8"/>
        <v>201903</v>
      </c>
      <c r="H89" s="13">
        <f t="shared" si="9"/>
        <v>0</v>
      </c>
      <c r="I89"/>
      <c r="J89" s="12" t="e">
        <f t="shared" si="11"/>
        <v>#DIV/0!</v>
      </c>
      <c r="K89" s="12" t="e">
        <f t="shared" si="12"/>
        <v>#DIV/0!</v>
      </c>
      <c r="L89" s="16" t="e">
        <f t="shared" si="13"/>
        <v>#DIV/0!</v>
      </c>
      <c r="M89" s="7" t="e">
        <f t="shared" si="14"/>
        <v>#DIV/0!</v>
      </c>
      <c r="N89" s="8" t="e">
        <f t="shared" si="15"/>
        <v>#DIV/0!</v>
      </c>
    </row>
    <row r="90" spans="1:14" ht="12.75" outlineLevel="1">
      <c r="A90" s="1">
        <v>201904</v>
      </c>
      <c r="E90" s="3" t="e">
        <f t="shared" si="10"/>
        <v>#DIV/0!</v>
      </c>
      <c r="G90" s="12">
        <f t="shared" si="8"/>
        <v>201904</v>
      </c>
      <c r="H90" s="13">
        <f t="shared" si="9"/>
        <v>0</v>
      </c>
      <c r="I90"/>
      <c r="J90" s="12" t="e">
        <f t="shared" si="11"/>
        <v>#DIV/0!</v>
      </c>
      <c r="K90" s="12" t="e">
        <f t="shared" si="12"/>
        <v>#DIV/0!</v>
      </c>
      <c r="L90" s="16" t="e">
        <f t="shared" si="13"/>
        <v>#DIV/0!</v>
      </c>
      <c r="M90" s="7" t="e">
        <f t="shared" si="14"/>
        <v>#DIV/0!</v>
      </c>
      <c r="N90" s="8" t="e">
        <f t="shared" si="15"/>
        <v>#DIV/0!</v>
      </c>
    </row>
    <row r="91" spans="1:14" ht="12.75" outlineLevel="1">
      <c r="A91" s="1">
        <v>201905</v>
      </c>
      <c r="E91" s="3" t="e">
        <f t="shared" si="10"/>
        <v>#DIV/0!</v>
      </c>
      <c r="G91" s="12">
        <f t="shared" si="8"/>
        <v>201905</v>
      </c>
      <c r="H91" s="13">
        <f t="shared" si="9"/>
        <v>0</v>
      </c>
      <c r="I91"/>
      <c r="J91" s="12" t="e">
        <f t="shared" si="11"/>
        <v>#DIV/0!</v>
      </c>
      <c r="K91" s="12" t="e">
        <f t="shared" si="12"/>
        <v>#DIV/0!</v>
      </c>
      <c r="L91" s="16" t="e">
        <f t="shared" si="13"/>
        <v>#DIV/0!</v>
      </c>
      <c r="M91" s="7" t="e">
        <f t="shared" si="14"/>
        <v>#DIV/0!</v>
      </c>
      <c r="N91" s="8" t="e">
        <f t="shared" si="15"/>
        <v>#DIV/0!</v>
      </c>
    </row>
    <row r="92" spans="1:14" ht="12.75" outlineLevel="1">
      <c r="A92" s="1">
        <v>201906</v>
      </c>
      <c r="E92" s="3" t="e">
        <f t="shared" si="10"/>
        <v>#DIV/0!</v>
      </c>
      <c r="G92" s="12">
        <f t="shared" si="8"/>
        <v>201906</v>
      </c>
      <c r="H92" s="13">
        <f t="shared" si="9"/>
        <v>0</v>
      </c>
      <c r="I92"/>
      <c r="J92" s="12" t="e">
        <f t="shared" si="11"/>
        <v>#DIV/0!</v>
      </c>
      <c r="K92" s="12" t="e">
        <f t="shared" si="12"/>
        <v>#DIV/0!</v>
      </c>
      <c r="L92" s="16" t="e">
        <f t="shared" si="13"/>
        <v>#DIV/0!</v>
      </c>
      <c r="M92" s="7" t="e">
        <f t="shared" si="14"/>
        <v>#DIV/0!</v>
      </c>
      <c r="N92" s="8" t="e">
        <f t="shared" si="15"/>
        <v>#DIV/0!</v>
      </c>
    </row>
    <row r="93" spans="1:14" ht="12.75" outlineLevel="1">
      <c r="A93" s="1">
        <v>201907</v>
      </c>
      <c r="E93" s="3" t="e">
        <f t="shared" si="10"/>
        <v>#DIV/0!</v>
      </c>
      <c r="G93" s="12">
        <f t="shared" si="8"/>
        <v>201907</v>
      </c>
      <c r="H93" s="13">
        <f t="shared" si="9"/>
        <v>0</v>
      </c>
      <c r="I93"/>
      <c r="J93" s="12" t="e">
        <f t="shared" si="11"/>
        <v>#DIV/0!</v>
      </c>
      <c r="K93" s="12" t="e">
        <f t="shared" si="12"/>
        <v>#DIV/0!</v>
      </c>
      <c r="L93" s="16" t="e">
        <f t="shared" si="13"/>
        <v>#DIV/0!</v>
      </c>
      <c r="M93" s="7" t="e">
        <f t="shared" si="14"/>
        <v>#DIV/0!</v>
      </c>
      <c r="N93" s="8" t="e">
        <f t="shared" si="15"/>
        <v>#DIV/0!</v>
      </c>
    </row>
    <row r="94" spans="1:14" ht="12.75" outlineLevel="1">
      <c r="A94" s="1">
        <v>201908</v>
      </c>
      <c r="E94" s="3" t="e">
        <f t="shared" si="10"/>
        <v>#DIV/0!</v>
      </c>
      <c r="G94" s="12">
        <f t="shared" si="8"/>
        <v>201908</v>
      </c>
      <c r="H94" s="13">
        <f t="shared" si="9"/>
        <v>0</v>
      </c>
      <c r="I94"/>
      <c r="J94" s="12" t="e">
        <f t="shared" si="11"/>
        <v>#DIV/0!</v>
      </c>
      <c r="K94" s="12" t="e">
        <f t="shared" si="12"/>
        <v>#DIV/0!</v>
      </c>
      <c r="L94" s="16" t="e">
        <f t="shared" si="13"/>
        <v>#DIV/0!</v>
      </c>
      <c r="M94" s="7" t="e">
        <f t="shared" si="14"/>
        <v>#DIV/0!</v>
      </c>
      <c r="N94" s="8" t="e">
        <f t="shared" si="15"/>
        <v>#DIV/0!</v>
      </c>
    </row>
    <row r="95" spans="1:14" ht="12.75" outlineLevel="1">
      <c r="A95" s="1">
        <v>201909</v>
      </c>
      <c r="E95" s="3" t="e">
        <f t="shared" si="10"/>
        <v>#DIV/0!</v>
      </c>
      <c r="G95" s="12">
        <f t="shared" si="8"/>
        <v>201909</v>
      </c>
      <c r="H95" s="13">
        <f t="shared" si="9"/>
        <v>0</v>
      </c>
      <c r="I95"/>
      <c r="J95" s="12" t="e">
        <f t="shared" si="11"/>
        <v>#DIV/0!</v>
      </c>
      <c r="K95" s="12" t="e">
        <f t="shared" si="12"/>
        <v>#DIV/0!</v>
      </c>
      <c r="L95" s="16" t="e">
        <f t="shared" si="13"/>
        <v>#DIV/0!</v>
      </c>
      <c r="M95" s="7" t="e">
        <f t="shared" si="14"/>
        <v>#DIV/0!</v>
      </c>
      <c r="N95" s="8" t="e">
        <f t="shared" si="15"/>
        <v>#DIV/0!</v>
      </c>
    </row>
    <row r="96" spans="1:14" ht="12.75" outlineLevel="1">
      <c r="A96" s="1">
        <v>201910</v>
      </c>
      <c r="E96" s="3" t="e">
        <f t="shared" si="10"/>
        <v>#DIV/0!</v>
      </c>
      <c r="G96" s="12">
        <f t="shared" si="8"/>
        <v>201910</v>
      </c>
      <c r="H96" s="13">
        <f t="shared" si="9"/>
        <v>0</v>
      </c>
      <c r="I96"/>
      <c r="J96" s="12" t="e">
        <f t="shared" si="11"/>
        <v>#DIV/0!</v>
      </c>
      <c r="K96" s="12" t="e">
        <f t="shared" si="12"/>
        <v>#DIV/0!</v>
      </c>
      <c r="L96" s="16" t="e">
        <f t="shared" si="13"/>
        <v>#DIV/0!</v>
      </c>
      <c r="M96" s="7" t="e">
        <f t="shared" si="14"/>
        <v>#DIV/0!</v>
      </c>
      <c r="N96" s="8" t="e">
        <f t="shared" si="15"/>
        <v>#DIV/0!</v>
      </c>
    </row>
    <row r="97" spans="1:14" ht="12.75" outlineLevel="1">
      <c r="A97" s="1">
        <v>201911</v>
      </c>
      <c r="E97" s="3" t="e">
        <f t="shared" si="10"/>
        <v>#DIV/0!</v>
      </c>
      <c r="G97" s="12">
        <f t="shared" si="8"/>
        <v>201911</v>
      </c>
      <c r="H97" s="13">
        <f t="shared" si="9"/>
        <v>0</v>
      </c>
      <c r="I97"/>
      <c r="J97" s="12" t="e">
        <f t="shared" si="11"/>
        <v>#DIV/0!</v>
      </c>
      <c r="K97" s="12" t="e">
        <f t="shared" si="12"/>
        <v>#DIV/0!</v>
      </c>
      <c r="L97" s="16" t="e">
        <f t="shared" si="13"/>
        <v>#DIV/0!</v>
      </c>
      <c r="M97" s="7" t="e">
        <f t="shared" si="14"/>
        <v>#DIV/0!</v>
      </c>
      <c r="N97" s="8" t="e">
        <f t="shared" si="15"/>
        <v>#DIV/0!</v>
      </c>
    </row>
    <row r="98" spans="1:14" ht="12.75" outlineLevel="1">
      <c r="A98" s="1">
        <v>201912</v>
      </c>
      <c r="E98" s="3" t="e">
        <f t="shared" si="10"/>
        <v>#DIV/0!</v>
      </c>
      <c r="G98" s="12">
        <f t="shared" si="8"/>
        <v>201912</v>
      </c>
      <c r="H98" s="13">
        <f t="shared" si="9"/>
        <v>0</v>
      </c>
      <c r="I98"/>
      <c r="J98" s="12" t="e">
        <f t="shared" si="11"/>
        <v>#DIV/0!</v>
      </c>
      <c r="K98" s="12" t="e">
        <f t="shared" si="12"/>
        <v>#DIV/0!</v>
      </c>
      <c r="L98" s="16" t="e">
        <f t="shared" si="13"/>
        <v>#DIV/0!</v>
      </c>
      <c r="M98" s="7" t="e">
        <f t="shared" si="14"/>
        <v>#DIV/0!</v>
      </c>
      <c r="N98" s="8" t="e">
        <f t="shared" si="15"/>
        <v>#DIV/0!</v>
      </c>
    </row>
  </sheetData>
  <sheetProtection/>
  <printOptions/>
  <pageMargins left="0.79" right="0.79" top="1.05" bottom="1.05" header="0.79" footer="0.79"/>
  <pageSetup horizontalDpi="300" verticalDpi="300" orientation="portrait" paperSize="9"/>
  <headerFooter scaleWithDoc="0" alignWithMargins="0">
    <oddHeader>&amp;C&amp;"Times New Roman,Standaard"&amp;12&amp;A</oddHeader>
    <oddFooter>&amp;C&amp;"Times New Roman,Standaard"&amp;12Pagina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W98"/>
  <sheetViews>
    <sheetView zoomScale="80" zoomScaleNormal="80" workbookViewId="0" topLeftCell="A55">
      <selection activeCell="C89" sqref="C89"/>
    </sheetView>
  </sheetViews>
  <sheetFormatPr defaultColWidth="12.28125" defaultRowHeight="12.75" customHeight="1" outlineLevelRow="1"/>
  <cols>
    <col min="1" max="1" width="8.7109375" style="1" bestFit="1" customWidth="1"/>
    <col min="2" max="2" width="8.140625" style="2" bestFit="1" customWidth="1"/>
    <col min="3" max="3" width="9.140625" style="2" bestFit="1" customWidth="1"/>
    <col min="4" max="4" width="11.57421875" style="0" bestFit="1" customWidth="1"/>
    <col min="5" max="5" width="11.57421875" style="3" bestFit="1" customWidth="1"/>
    <col min="6" max="6" width="11.57421875" style="0" bestFit="1" customWidth="1"/>
    <col min="7" max="7" width="11.57421875" style="12" bestFit="1" customWidth="1"/>
    <col min="8" max="8" width="11.57421875" style="13" bestFit="1" customWidth="1"/>
    <col min="9" max="9" width="11.57421875" style="6" bestFit="1" customWidth="1"/>
    <col min="10" max="12" width="11.57421875" style="12" bestFit="1" customWidth="1"/>
    <col min="13" max="13" width="11.57421875" style="7" bestFit="1" customWidth="1"/>
    <col min="14" max="14" width="11.57421875" style="8" bestFit="1" customWidth="1"/>
    <col min="15" max="16384" width="11.57421875" style="0" bestFit="1" customWidth="1"/>
  </cols>
  <sheetData>
    <row r="1" spans="2:23" ht="12.75" outlineLevel="1">
      <c r="B1" s="2" t="s">
        <v>954</v>
      </c>
      <c r="C1" s="2" t="s">
        <v>0</v>
      </c>
      <c r="G1" s="12" t="str">
        <f>B1</f>
        <v>TNET</v>
      </c>
      <c r="Q1">
        <v>2017</v>
      </c>
      <c r="R1">
        <v>2016</v>
      </c>
      <c r="S1">
        <v>2015</v>
      </c>
      <c r="T1">
        <v>2014</v>
      </c>
      <c r="U1">
        <v>2013</v>
      </c>
      <c r="V1">
        <v>2012</v>
      </c>
      <c r="W1">
        <v>2011</v>
      </c>
    </row>
    <row r="2" spans="1:23" ht="12.75" outlineLevel="1">
      <c r="A2" s="1" t="s">
        <v>1</v>
      </c>
      <c r="B2" s="2" t="s">
        <v>5</v>
      </c>
      <c r="C2" s="2" t="s">
        <v>5</v>
      </c>
      <c r="E2" s="3" t="s">
        <v>6</v>
      </c>
      <c r="G2" s="12" t="s">
        <v>1</v>
      </c>
      <c r="H2" s="13" t="s">
        <v>7</v>
      </c>
      <c r="J2" s="12" t="s">
        <v>8</v>
      </c>
      <c r="K2" s="12" t="s">
        <v>9</v>
      </c>
      <c r="L2" s="12" t="s">
        <v>10</v>
      </c>
      <c r="N2" s="8" t="s">
        <v>11</v>
      </c>
      <c r="P2" s="18" t="s">
        <v>73</v>
      </c>
      <c r="Q2" s="18" t="s">
        <v>955</v>
      </c>
      <c r="R2" s="21">
        <v>117.34</v>
      </c>
      <c r="S2" s="21">
        <v>117.28</v>
      </c>
      <c r="T2" s="21">
        <v>116.91000000000001</v>
      </c>
      <c r="U2" s="21">
        <v>115.72</v>
      </c>
      <c r="V2" s="21">
        <v>113.037</v>
      </c>
      <c r="W2">
        <v>113.51700000000001</v>
      </c>
    </row>
    <row r="3" spans="1:23" ht="12.75" outlineLevel="1">
      <c r="A3" s="1">
        <v>201201</v>
      </c>
      <c r="B3" s="9">
        <v>29.58</v>
      </c>
      <c r="C3" s="2">
        <v>2206.8</v>
      </c>
      <c r="G3" s="12">
        <f aca="true" t="shared" si="0" ref="G3:G66">A3</f>
        <v>201201</v>
      </c>
      <c r="H3" s="13">
        <f aca="true" t="shared" si="1" ref="H3:H66">$B3</f>
        <v>29.58</v>
      </c>
      <c r="L3" s="16"/>
      <c r="P3" s="18" t="s">
        <v>78</v>
      </c>
      <c r="Q3" s="18" t="s">
        <v>336</v>
      </c>
      <c r="R3" s="21" t="s">
        <v>956</v>
      </c>
      <c r="S3" s="21" t="s">
        <v>367</v>
      </c>
      <c r="T3" s="21" t="s">
        <v>267</v>
      </c>
      <c r="U3" s="21" t="s">
        <v>957</v>
      </c>
      <c r="V3" s="21" t="s">
        <v>958</v>
      </c>
      <c r="W3" t="s">
        <v>959</v>
      </c>
    </row>
    <row r="4" spans="1:23" ht="12.75" outlineLevel="1">
      <c r="A4" s="1">
        <v>201202</v>
      </c>
      <c r="B4" s="9">
        <v>28.91</v>
      </c>
      <c r="C4" s="2">
        <v>2275.86</v>
      </c>
      <c r="E4" s="3">
        <f aca="true" t="shared" si="2" ref="E4:E67">100*($B4-$B3)/$B4</f>
        <v>-2.317537184365265</v>
      </c>
      <c r="G4" s="12">
        <f t="shared" si="0"/>
        <v>201202</v>
      </c>
      <c r="H4" s="13">
        <f t="shared" si="1"/>
        <v>28.91</v>
      </c>
      <c r="L4" s="16"/>
      <c r="P4" s="18" t="s">
        <v>86</v>
      </c>
      <c r="Q4" s="18" t="s">
        <v>336</v>
      </c>
      <c r="R4" s="21" t="s">
        <v>336</v>
      </c>
      <c r="S4" s="21" t="s">
        <v>336</v>
      </c>
      <c r="T4" s="21" t="s">
        <v>336</v>
      </c>
      <c r="U4" s="21" t="s">
        <v>336</v>
      </c>
      <c r="V4" s="21" t="s">
        <v>960</v>
      </c>
      <c r="W4" t="s">
        <v>562</v>
      </c>
    </row>
    <row r="5" spans="1:23" ht="12.75" outlineLevel="1">
      <c r="A5" s="1">
        <v>201203</v>
      </c>
      <c r="B5" s="9">
        <v>30.32</v>
      </c>
      <c r="C5" s="2">
        <v>2324.05</v>
      </c>
      <c r="E5" s="3">
        <f t="shared" si="2"/>
        <v>4.650395778364116</v>
      </c>
      <c r="G5" s="12">
        <f t="shared" si="0"/>
        <v>201203</v>
      </c>
      <c r="H5" s="13">
        <f t="shared" si="1"/>
        <v>30.32</v>
      </c>
      <c r="L5" s="16"/>
      <c r="P5" s="18" t="s">
        <v>93</v>
      </c>
      <c r="Q5" s="18" t="s">
        <v>336</v>
      </c>
      <c r="R5" s="21" t="s">
        <v>336</v>
      </c>
      <c r="S5" s="21" t="s">
        <v>336</v>
      </c>
      <c r="T5" s="21" t="s">
        <v>336</v>
      </c>
      <c r="U5" s="21" t="s">
        <v>336</v>
      </c>
      <c r="V5" s="21" t="s">
        <v>961</v>
      </c>
      <c r="W5" t="s">
        <v>299</v>
      </c>
    </row>
    <row r="6" spans="1:23" ht="12.75" outlineLevel="1">
      <c r="A6" s="1">
        <v>201204</v>
      </c>
      <c r="B6" s="9">
        <v>31.67</v>
      </c>
      <c r="C6" s="2">
        <v>2208.44</v>
      </c>
      <c r="E6" s="3">
        <f t="shared" si="2"/>
        <v>4.262709188506477</v>
      </c>
      <c r="G6" s="12">
        <f t="shared" si="0"/>
        <v>201204</v>
      </c>
      <c r="H6" s="13">
        <f t="shared" si="1"/>
        <v>31.67</v>
      </c>
      <c r="L6" s="16"/>
      <c r="P6" s="18" t="s">
        <v>101</v>
      </c>
      <c r="Q6" s="18" t="s">
        <v>336</v>
      </c>
      <c r="R6" s="21" t="s">
        <v>962</v>
      </c>
      <c r="S6" s="21" t="s">
        <v>963</v>
      </c>
      <c r="T6" s="21" t="s">
        <v>964</v>
      </c>
      <c r="U6" s="21" t="s">
        <v>965</v>
      </c>
      <c r="V6" s="21" t="s">
        <v>966</v>
      </c>
      <c r="W6" t="s">
        <v>590</v>
      </c>
    </row>
    <row r="7" spans="1:23" ht="12.75" outlineLevel="1">
      <c r="A7" s="1">
        <v>201205</v>
      </c>
      <c r="B7" s="9">
        <v>32.99</v>
      </c>
      <c r="C7" s="2">
        <v>2093.56</v>
      </c>
      <c r="E7" s="3">
        <f t="shared" si="2"/>
        <v>4.00121248863292</v>
      </c>
      <c r="G7" s="12">
        <f t="shared" si="0"/>
        <v>201205</v>
      </c>
      <c r="H7" s="13">
        <f t="shared" si="1"/>
        <v>32.99</v>
      </c>
      <c r="L7" s="16"/>
      <c r="P7" s="18" t="s">
        <v>109</v>
      </c>
      <c r="Q7" s="18" t="s">
        <v>336</v>
      </c>
      <c r="R7" s="21" t="s">
        <v>967</v>
      </c>
      <c r="S7" s="21" t="s">
        <v>968</v>
      </c>
      <c r="T7" s="21" t="s">
        <v>969</v>
      </c>
      <c r="U7" s="21" t="s">
        <v>970</v>
      </c>
      <c r="V7" s="21" t="s">
        <v>971</v>
      </c>
      <c r="W7" s="22" t="s">
        <v>972</v>
      </c>
    </row>
    <row r="8" spans="1:23" ht="12.75" outlineLevel="1">
      <c r="A8" s="1">
        <v>201206</v>
      </c>
      <c r="B8" s="9">
        <v>34.5</v>
      </c>
      <c r="C8" s="2">
        <v>2227.63</v>
      </c>
      <c r="E8" s="3">
        <f t="shared" si="2"/>
        <v>4.376811594202893</v>
      </c>
      <c r="G8" s="12">
        <f t="shared" si="0"/>
        <v>201206</v>
      </c>
      <c r="H8" s="13">
        <f t="shared" si="1"/>
        <v>34.5</v>
      </c>
      <c r="L8" s="16"/>
      <c r="P8" s="18" t="s">
        <v>117</v>
      </c>
      <c r="Q8" s="18" t="s">
        <v>206</v>
      </c>
      <c r="R8" s="21" t="s">
        <v>206</v>
      </c>
      <c r="S8" s="21" t="s">
        <v>206</v>
      </c>
      <c r="T8" s="21" t="s">
        <v>206</v>
      </c>
      <c r="U8" s="21" t="s">
        <v>206</v>
      </c>
      <c r="V8" s="21" t="s">
        <v>973</v>
      </c>
      <c r="W8" t="s">
        <v>974</v>
      </c>
    </row>
    <row r="9" spans="1:23" ht="12.75" outlineLevel="1">
      <c r="A9" s="1">
        <v>201207</v>
      </c>
      <c r="B9" s="9">
        <v>35.849999999999994</v>
      </c>
      <c r="C9" s="2">
        <v>2274.84</v>
      </c>
      <c r="E9" s="3">
        <f t="shared" si="2"/>
        <v>3.7656903765690224</v>
      </c>
      <c r="G9" s="12">
        <f t="shared" si="0"/>
        <v>201207</v>
      </c>
      <c r="H9" s="13">
        <f t="shared" si="1"/>
        <v>35.849999999999994</v>
      </c>
      <c r="L9" s="16"/>
      <c r="P9" s="18" t="s">
        <v>125</v>
      </c>
      <c r="Q9" s="18" t="s">
        <v>206</v>
      </c>
      <c r="R9" s="21" t="s">
        <v>975</v>
      </c>
      <c r="S9" s="21" t="s">
        <v>976</v>
      </c>
      <c r="T9" s="21" t="s">
        <v>977</v>
      </c>
      <c r="U9" s="21" t="s">
        <v>978</v>
      </c>
      <c r="V9" s="21" t="s">
        <v>979</v>
      </c>
      <c r="W9" t="s">
        <v>980</v>
      </c>
    </row>
    <row r="10" spans="1:23" ht="12.75" outlineLevel="1">
      <c r="A10" s="1">
        <v>201208</v>
      </c>
      <c r="B10" s="9">
        <v>30.9</v>
      </c>
      <c r="C10" s="2">
        <v>2345.69</v>
      </c>
      <c r="E10" s="3">
        <f t="shared" si="2"/>
        <v>-16.01941747572814</v>
      </c>
      <c r="G10" s="12">
        <f t="shared" si="0"/>
        <v>201208</v>
      </c>
      <c r="H10" s="13">
        <f t="shared" si="1"/>
        <v>30.9</v>
      </c>
      <c r="L10" s="16"/>
      <c r="P10" s="18" t="s">
        <v>133</v>
      </c>
      <c r="Q10" s="18" t="s">
        <v>981</v>
      </c>
      <c r="R10" s="21" t="s">
        <v>982</v>
      </c>
      <c r="S10" s="21" t="s">
        <v>983</v>
      </c>
      <c r="T10" s="21" t="s">
        <v>984</v>
      </c>
      <c r="U10" s="21" t="s">
        <v>299</v>
      </c>
      <c r="V10" s="21" t="s">
        <v>985</v>
      </c>
      <c r="W10" s="22" t="s">
        <v>986</v>
      </c>
    </row>
    <row r="11" spans="1:23" ht="12.75" outlineLevel="1">
      <c r="A11" s="1">
        <v>201209</v>
      </c>
      <c r="B11" s="9">
        <v>34.849999999999994</v>
      </c>
      <c r="C11" s="2">
        <v>2373.3300000000004</v>
      </c>
      <c r="E11" s="3">
        <f t="shared" si="2"/>
        <v>11.33428981348636</v>
      </c>
      <c r="G11" s="12">
        <f t="shared" si="0"/>
        <v>201209</v>
      </c>
      <c r="H11" s="13">
        <f t="shared" si="1"/>
        <v>34.849999999999994</v>
      </c>
      <c r="L11" s="16"/>
      <c r="P11" s="18" t="s">
        <v>141</v>
      </c>
      <c r="Q11" s="18" t="s">
        <v>987</v>
      </c>
      <c r="R11" s="21" t="s">
        <v>988</v>
      </c>
      <c r="S11" s="21" t="s">
        <v>989</v>
      </c>
      <c r="T11" s="21" t="s">
        <v>990</v>
      </c>
      <c r="U11" s="21" t="s">
        <v>991</v>
      </c>
      <c r="V11" s="21" t="s">
        <v>992</v>
      </c>
      <c r="W11" t="s">
        <v>993</v>
      </c>
    </row>
    <row r="12" spans="1:12" ht="12.75" outlineLevel="1">
      <c r="A12" s="1">
        <v>201210</v>
      </c>
      <c r="B12" s="9">
        <v>35.379999999999995</v>
      </c>
      <c r="C12" s="2">
        <v>2369.21</v>
      </c>
      <c r="E12" s="3">
        <f t="shared" si="2"/>
        <v>1.4980214810627508</v>
      </c>
      <c r="G12" s="12">
        <f t="shared" si="0"/>
        <v>201210</v>
      </c>
      <c r="H12" s="13">
        <f t="shared" si="1"/>
        <v>35.379999999999995</v>
      </c>
      <c r="L12" s="16"/>
    </row>
    <row r="13" spans="1:12" ht="12.75" outlineLevel="1">
      <c r="A13" s="1">
        <v>201211</v>
      </c>
      <c r="B13" s="9">
        <v>35.120000000000005</v>
      </c>
      <c r="C13" s="2">
        <v>2436.9500000000003</v>
      </c>
      <c r="E13" s="3">
        <f t="shared" si="2"/>
        <v>-0.7403189066058966</v>
      </c>
      <c r="G13" s="12">
        <f t="shared" si="0"/>
        <v>201211</v>
      </c>
      <c r="H13" s="13">
        <f t="shared" si="1"/>
        <v>35.120000000000005</v>
      </c>
      <c r="L13" s="16"/>
    </row>
    <row r="14" spans="1:12" ht="12.75" outlineLevel="1">
      <c r="A14" s="1">
        <v>201212</v>
      </c>
      <c r="B14" s="9">
        <v>35.65</v>
      </c>
      <c r="C14" s="2">
        <v>2475.8100000000004</v>
      </c>
      <c r="E14" s="3">
        <f t="shared" si="2"/>
        <v>1.486676016830278</v>
      </c>
      <c r="G14" s="12">
        <f t="shared" si="0"/>
        <v>201212</v>
      </c>
      <c r="H14" s="13">
        <f t="shared" si="1"/>
        <v>35.65</v>
      </c>
      <c r="L14" s="16"/>
    </row>
    <row r="15" spans="1:14" ht="12.75" outlineLevel="1">
      <c r="A15" s="1">
        <v>201301</v>
      </c>
      <c r="B15" s="9">
        <v>34.849999999999994</v>
      </c>
      <c r="C15" s="2">
        <v>2520.3500000000004</v>
      </c>
      <c r="E15" s="3">
        <f t="shared" si="2"/>
        <v>-2.2955523672883915</v>
      </c>
      <c r="G15" s="12">
        <f t="shared" si="0"/>
        <v>201301</v>
      </c>
      <c r="H15" s="13">
        <f t="shared" si="1"/>
        <v>34.849999999999994</v>
      </c>
      <c r="J15" s="12">
        <f aca="true" t="shared" si="3" ref="J15:J78">100-100*($B15-$B3)/$B15</f>
        <v>84.87804878048782</v>
      </c>
      <c r="K15" s="12">
        <f aca="true" t="shared" si="4" ref="K15:K78">100*AVERAGE($B4:$B15)/$B15</f>
        <v>95.88474414155907</v>
      </c>
      <c r="L15" s="16">
        <f aca="true" t="shared" si="5" ref="L15:L78">100*(AVERAGE($C4:$C15)/$C15)/(AVERAGE($B4:$B15)/$B15)</f>
        <v>96.29700148173106</v>
      </c>
      <c r="M15" s="7">
        <f aca="true" t="shared" si="6" ref="M15:M78">IF(AND(AVERAGE($B7:$B15)/$B15&lt;1,(AVERAGE($C7:$C15)/$C15/(AVERAGE($B7:$B15)/$B15))&gt;1),"*","")</f>
      </c>
      <c r="N15" s="8">
        <f aca="true" t="shared" si="7" ref="N15:N78">100*AVERAGE($E4:$E15)/STDEVA($E4:$E15)</f>
        <v>17.785252567456773</v>
      </c>
    </row>
    <row r="16" spans="1:14" ht="12.75" outlineLevel="1">
      <c r="A16" s="1">
        <v>201302</v>
      </c>
      <c r="B16" s="9">
        <v>39.220000000000006</v>
      </c>
      <c r="C16" s="2">
        <v>2569.17</v>
      </c>
      <c r="E16" s="3">
        <f t="shared" si="2"/>
        <v>11.142274349821546</v>
      </c>
      <c r="G16" s="12">
        <f t="shared" si="0"/>
        <v>201302</v>
      </c>
      <c r="H16" s="13">
        <f t="shared" si="1"/>
        <v>39.220000000000006</v>
      </c>
      <c r="J16" s="12">
        <f t="shared" si="3"/>
        <v>73.71239163691993</v>
      </c>
      <c r="K16" s="12">
        <f t="shared" si="4"/>
        <v>87.3916369199388</v>
      </c>
      <c r="L16" s="16">
        <f t="shared" si="5"/>
        <v>104.73651495707311</v>
      </c>
      <c r="M16" s="7" t="str">
        <f t="shared" si="6"/>
        <v>*</v>
      </c>
      <c r="N16" s="8">
        <f t="shared" si="7"/>
        <v>32.489407192100664</v>
      </c>
    </row>
    <row r="17" spans="1:14" ht="12.75" outlineLevel="1">
      <c r="A17" s="1">
        <v>201303</v>
      </c>
      <c r="B17" s="9">
        <v>38.58</v>
      </c>
      <c r="C17" s="2">
        <v>2592.19</v>
      </c>
      <c r="E17" s="3">
        <f t="shared" si="2"/>
        <v>-1.6588906168999682</v>
      </c>
      <c r="G17" s="12">
        <f t="shared" si="0"/>
        <v>201303</v>
      </c>
      <c r="H17" s="13">
        <f t="shared" si="1"/>
        <v>38.58</v>
      </c>
      <c r="J17" s="12">
        <f t="shared" si="3"/>
        <v>78.58994297563505</v>
      </c>
      <c r="K17" s="12">
        <f t="shared" si="4"/>
        <v>90.62554000345602</v>
      </c>
      <c r="L17" s="16">
        <f t="shared" si="5"/>
        <v>101.05332851314078</v>
      </c>
      <c r="M17" s="7" t="str">
        <f t="shared" si="6"/>
        <v>*</v>
      </c>
      <c r="N17" s="8">
        <f t="shared" si="7"/>
        <v>24.873404514930193</v>
      </c>
    </row>
    <row r="18" spans="1:14" ht="12.75" outlineLevel="1">
      <c r="A18" s="1">
        <v>201304</v>
      </c>
      <c r="B18" s="9">
        <v>40.99</v>
      </c>
      <c r="C18" s="2">
        <v>2643.42</v>
      </c>
      <c r="E18" s="3">
        <f t="shared" si="2"/>
        <v>5.879482800683102</v>
      </c>
      <c r="G18" s="12">
        <f t="shared" si="0"/>
        <v>201304</v>
      </c>
      <c r="H18" s="13">
        <f t="shared" si="1"/>
        <v>40.99</v>
      </c>
      <c r="J18" s="12">
        <f t="shared" si="3"/>
        <v>77.26274701146622</v>
      </c>
      <c r="K18" s="12">
        <f t="shared" si="4"/>
        <v>87.19199804830446</v>
      </c>
      <c r="L18" s="16">
        <f t="shared" si="5"/>
        <v>104.56986004262444</v>
      </c>
      <c r="M18" s="7" t="str">
        <f t="shared" si="6"/>
        <v>*</v>
      </c>
      <c r="N18" s="8">
        <f t="shared" si="7"/>
        <v>26.524116619562776</v>
      </c>
    </row>
    <row r="19" spans="1:14" ht="12.75" outlineLevel="1">
      <c r="A19" s="1">
        <v>201305</v>
      </c>
      <c r="B19" s="9">
        <v>35.99</v>
      </c>
      <c r="C19" s="2">
        <v>2649.36</v>
      </c>
      <c r="E19" s="3">
        <f t="shared" si="2"/>
        <v>-13.89274798555154</v>
      </c>
      <c r="G19" s="12">
        <f t="shared" si="0"/>
        <v>201305</v>
      </c>
      <c r="H19" s="13">
        <f t="shared" si="1"/>
        <v>35.99</v>
      </c>
      <c r="J19" s="12">
        <f t="shared" si="3"/>
        <v>91.66435120866907</v>
      </c>
      <c r="K19" s="12">
        <f t="shared" si="4"/>
        <v>100</v>
      </c>
      <c r="L19" s="16">
        <f t="shared" si="5"/>
        <v>92.72034881380159</v>
      </c>
      <c r="M19" s="7">
        <f t="shared" si="6"/>
      </c>
      <c r="N19" s="8">
        <f t="shared" si="7"/>
        <v>4.822005898310827</v>
      </c>
    </row>
    <row r="20" spans="1:14" ht="12.75" outlineLevel="1">
      <c r="A20" s="1">
        <v>201306</v>
      </c>
      <c r="B20" s="9">
        <v>35.260000000000005</v>
      </c>
      <c r="C20" s="2">
        <v>2526.11</v>
      </c>
      <c r="E20" s="3">
        <f t="shared" si="2"/>
        <v>-2.0703346568349312</v>
      </c>
      <c r="G20" s="12">
        <f t="shared" si="0"/>
        <v>201306</v>
      </c>
      <c r="H20" s="13">
        <f t="shared" si="1"/>
        <v>35.260000000000005</v>
      </c>
      <c r="J20" s="12">
        <f t="shared" si="3"/>
        <v>97.84458309699374</v>
      </c>
      <c r="K20" s="12">
        <f t="shared" si="4"/>
        <v>102.24995273208545</v>
      </c>
      <c r="L20" s="16">
        <f t="shared" si="5"/>
        <v>96.06739346293934</v>
      </c>
      <c r="M20" s="7">
        <f t="shared" si="6"/>
      </c>
      <c r="N20" s="8">
        <f t="shared" si="7"/>
        <v>-1.5665154093734635</v>
      </c>
    </row>
    <row r="21" spans="1:14" ht="12.75" outlineLevel="1">
      <c r="A21" s="1">
        <v>201307</v>
      </c>
      <c r="B21" s="9">
        <v>36.4</v>
      </c>
      <c r="C21" s="2">
        <v>2662.68</v>
      </c>
      <c r="E21" s="3">
        <f t="shared" si="2"/>
        <v>3.131868131868114</v>
      </c>
      <c r="G21" s="12">
        <f t="shared" si="0"/>
        <v>201307</v>
      </c>
      <c r="H21" s="13">
        <f t="shared" si="1"/>
        <v>36.4</v>
      </c>
      <c r="J21" s="12">
        <f t="shared" si="3"/>
        <v>98.48901098901098</v>
      </c>
      <c r="K21" s="12">
        <f t="shared" si="4"/>
        <v>99.17353479853482</v>
      </c>
      <c r="L21" s="16">
        <f t="shared" si="5"/>
        <v>95.19120059303407</v>
      </c>
      <c r="M21" s="7">
        <f t="shared" si="6"/>
      </c>
      <c r="N21" s="8">
        <f t="shared" si="7"/>
        <v>-2.2051695512255196</v>
      </c>
    </row>
    <row r="22" spans="1:14" ht="12.75" outlineLevel="1">
      <c r="A22" s="1">
        <v>201308</v>
      </c>
      <c r="B22" s="9">
        <v>36.49</v>
      </c>
      <c r="C22" s="2">
        <v>2673.42</v>
      </c>
      <c r="E22" s="3">
        <f t="shared" si="2"/>
        <v>0.24664291586737025</v>
      </c>
      <c r="G22" s="12">
        <f t="shared" si="0"/>
        <v>201308</v>
      </c>
      <c r="H22" s="13">
        <f t="shared" si="1"/>
        <v>36.49</v>
      </c>
      <c r="J22" s="12">
        <f t="shared" si="3"/>
        <v>84.68073444779391</v>
      </c>
      <c r="K22" s="12">
        <f t="shared" si="4"/>
        <v>100.2055357632228</v>
      </c>
      <c r="L22" s="16">
        <f t="shared" si="5"/>
        <v>94.8518395418764</v>
      </c>
      <c r="M22" s="7">
        <f t="shared" si="6"/>
      </c>
      <c r="N22" s="8">
        <f t="shared" si="7"/>
        <v>17.540798260217574</v>
      </c>
    </row>
    <row r="23" spans="1:14" ht="12.75" outlineLevel="1">
      <c r="A23" s="1">
        <v>201309</v>
      </c>
      <c r="B23" s="9">
        <v>36.809999999999995</v>
      </c>
      <c r="C23" s="2">
        <v>2802.27</v>
      </c>
      <c r="E23" s="3">
        <f t="shared" si="2"/>
        <v>0.8693289866883814</v>
      </c>
      <c r="G23" s="12">
        <f t="shared" si="0"/>
        <v>201309</v>
      </c>
      <c r="H23" s="13">
        <f t="shared" si="1"/>
        <v>36.809999999999995</v>
      </c>
      <c r="J23" s="12">
        <f t="shared" si="3"/>
        <v>94.67535995653355</v>
      </c>
      <c r="K23" s="12">
        <f t="shared" si="4"/>
        <v>99.7781399981889</v>
      </c>
      <c r="L23" s="16">
        <f t="shared" si="5"/>
        <v>92.15651874813962</v>
      </c>
      <c r="M23" s="7">
        <f t="shared" si="6"/>
      </c>
      <c r="N23" s="8">
        <f t="shared" si="7"/>
        <v>5.108668923809687</v>
      </c>
    </row>
    <row r="24" spans="1:14" ht="12.75" outlineLevel="1">
      <c r="A24" s="1">
        <v>201310</v>
      </c>
      <c r="B24" s="2">
        <v>40.449999999999996</v>
      </c>
      <c r="C24" s="2">
        <v>2904.3500000000004</v>
      </c>
      <c r="E24" s="3">
        <f t="shared" si="2"/>
        <v>8.998763906056862</v>
      </c>
      <c r="G24" s="12">
        <f t="shared" si="0"/>
        <v>201310</v>
      </c>
      <c r="H24" s="13">
        <f t="shared" si="1"/>
        <v>40.449999999999996</v>
      </c>
      <c r="J24" s="12">
        <f t="shared" si="3"/>
        <v>87.46600741656366</v>
      </c>
      <c r="K24" s="12">
        <f t="shared" si="4"/>
        <v>91.84384013185003</v>
      </c>
      <c r="L24" s="16">
        <f t="shared" si="5"/>
        <v>98.27077229858769</v>
      </c>
      <c r="M24" s="7">
        <f t="shared" si="6"/>
      </c>
      <c r="N24" s="8">
        <f t="shared" si="7"/>
        <v>14.488533203958621</v>
      </c>
    </row>
    <row r="25" spans="1:14" ht="12.75" outlineLevel="1">
      <c r="A25" s="1">
        <v>201311</v>
      </c>
      <c r="B25" s="2">
        <v>40.5</v>
      </c>
      <c r="C25" s="2">
        <v>2870.8900000000003</v>
      </c>
      <c r="E25" s="3">
        <f t="shared" si="2"/>
        <v>0.12345679012346732</v>
      </c>
      <c r="G25" s="12">
        <f t="shared" si="0"/>
        <v>201311</v>
      </c>
      <c r="H25" s="13">
        <f t="shared" si="1"/>
        <v>40.5</v>
      </c>
      <c r="J25" s="12">
        <f t="shared" si="3"/>
        <v>86.71604938271606</v>
      </c>
      <c r="K25" s="12">
        <f t="shared" si="4"/>
        <v>92.83744855967079</v>
      </c>
      <c r="L25" s="16">
        <f t="shared" si="5"/>
        <v>99.70887053051867</v>
      </c>
      <c r="M25" s="7" t="str">
        <f t="shared" si="6"/>
        <v>*</v>
      </c>
      <c r="N25" s="8">
        <f t="shared" si="7"/>
        <v>15.6546254668879</v>
      </c>
    </row>
    <row r="26" spans="1:14" ht="12.75" outlineLevel="1">
      <c r="A26" s="1">
        <v>201312</v>
      </c>
      <c r="B26" s="2">
        <v>43.375</v>
      </c>
      <c r="C26" s="2">
        <v>2923.82</v>
      </c>
      <c r="E26" s="3">
        <f t="shared" si="2"/>
        <v>6.628242074927954</v>
      </c>
      <c r="G26" s="12">
        <f t="shared" si="0"/>
        <v>201312</v>
      </c>
      <c r="H26" s="13">
        <f t="shared" si="1"/>
        <v>43.375</v>
      </c>
      <c r="J26" s="12">
        <f t="shared" si="3"/>
        <v>82.19020172910663</v>
      </c>
      <c r="K26" s="12">
        <f t="shared" si="4"/>
        <v>88.16810758885687</v>
      </c>
      <c r="L26" s="16">
        <f t="shared" si="5"/>
        <v>104.53703108285487</v>
      </c>
      <c r="M26" s="7" t="str">
        <f t="shared" si="6"/>
        <v>*</v>
      </c>
      <c r="N26" s="8">
        <f t="shared" si="7"/>
        <v>21.683627806470795</v>
      </c>
    </row>
    <row r="27" spans="1:14" ht="12.75" outlineLevel="1">
      <c r="A27" s="1">
        <v>201401</v>
      </c>
      <c r="B27" s="2">
        <v>44.05</v>
      </c>
      <c r="C27" s="2">
        <v>2891.25</v>
      </c>
      <c r="E27" s="3">
        <f t="shared" si="2"/>
        <v>1.5323496027241708</v>
      </c>
      <c r="G27" s="12">
        <f t="shared" si="0"/>
        <v>201401</v>
      </c>
      <c r="H27" s="13">
        <f t="shared" si="1"/>
        <v>44.05</v>
      </c>
      <c r="J27" s="12">
        <f t="shared" si="3"/>
        <v>79.11464245175935</v>
      </c>
      <c r="K27" s="12">
        <f t="shared" si="4"/>
        <v>88.55751040484299</v>
      </c>
      <c r="L27" s="16">
        <f t="shared" si="5"/>
        <v>106.45695668647866</v>
      </c>
      <c r="M27" s="7" t="str">
        <f t="shared" si="6"/>
        <v>*</v>
      </c>
      <c r="N27" s="8">
        <f t="shared" si="7"/>
        <v>26.96744573935555</v>
      </c>
    </row>
    <row r="28" spans="1:14" ht="12.75" outlineLevel="1">
      <c r="A28" s="1">
        <v>201402</v>
      </c>
      <c r="B28" s="2">
        <v>46.24</v>
      </c>
      <c r="C28" s="2">
        <v>3096.9100000000003</v>
      </c>
      <c r="E28" s="3">
        <f t="shared" si="2"/>
        <v>4.7361591695501835</v>
      </c>
      <c r="G28" s="12">
        <f t="shared" si="0"/>
        <v>201402</v>
      </c>
      <c r="H28" s="13">
        <f t="shared" si="1"/>
        <v>46.24</v>
      </c>
      <c r="J28" s="12">
        <f t="shared" si="3"/>
        <v>84.81833910034604</v>
      </c>
      <c r="K28" s="12">
        <f t="shared" si="4"/>
        <v>85.62842416378315</v>
      </c>
      <c r="L28" s="16">
        <f t="shared" si="5"/>
        <v>104.44549751287245</v>
      </c>
      <c r="M28" s="7" t="str">
        <f t="shared" si="6"/>
        <v>*</v>
      </c>
      <c r="N28" s="8">
        <f t="shared" si="7"/>
        <v>20.664711579646372</v>
      </c>
    </row>
    <row r="29" spans="1:14" ht="12.75" outlineLevel="1">
      <c r="A29" s="1">
        <v>201403</v>
      </c>
      <c r="B29" s="2">
        <v>44.74</v>
      </c>
      <c r="C29" s="2">
        <v>3129.94</v>
      </c>
      <c r="E29" s="3">
        <f t="shared" si="2"/>
        <v>-3.3527045149754136</v>
      </c>
      <c r="G29" s="12">
        <f t="shared" si="0"/>
        <v>201403</v>
      </c>
      <c r="H29" s="13">
        <f t="shared" si="1"/>
        <v>44.74</v>
      </c>
      <c r="J29" s="12">
        <f t="shared" si="3"/>
        <v>86.23156012516763</v>
      </c>
      <c r="K29" s="12">
        <f t="shared" si="4"/>
        <v>89.64666219639399</v>
      </c>
      <c r="L29" s="16">
        <f t="shared" si="5"/>
        <v>100.30821847264009</v>
      </c>
      <c r="M29" s="7" t="str">
        <f t="shared" si="6"/>
        <v>*</v>
      </c>
      <c r="N29" s="8">
        <f t="shared" si="7"/>
        <v>17.96324004700891</v>
      </c>
    </row>
    <row r="30" spans="1:14" ht="12.75" outlineLevel="1">
      <c r="A30" s="1">
        <v>201404</v>
      </c>
      <c r="B30" s="2">
        <v>42.245</v>
      </c>
      <c r="C30" s="2">
        <v>3089.8</v>
      </c>
      <c r="E30" s="3">
        <f t="shared" si="2"/>
        <v>-5.906024381583631</v>
      </c>
      <c r="G30" s="12">
        <f t="shared" si="0"/>
        <v>201404</v>
      </c>
      <c r="H30" s="13">
        <f t="shared" si="1"/>
        <v>42.245</v>
      </c>
      <c r="J30" s="12">
        <f t="shared" si="3"/>
        <v>97.02923422890284</v>
      </c>
      <c r="K30" s="12">
        <f t="shared" si="4"/>
        <v>95.18877973724702</v>
      </c>
      <c r="L30" s="16">
        <f t="shared" si="5"/>
        <v>96.96003949716422</v>
      </c>
      <c r="M30" s="7">
        <f t="shared" si="6"/>
      </c>
      <c r="N30" s="8">
        <f t="shared" si="7"/>
        <v>1.4375581180678816</v>
      </c>
    </row>
    <row r="31" spans="1:14" ht="12.75" outlineLevel="1">
      <c r="A31" s="1">
        <v>201405</v>
      </c>
      <c r="B31" s="2">
        <v>43.95</v>
      </c>
      <c r="C31" s="2">
        <v>3159.1</v>
      </c>
      <c r="E31" s="3">
        <f t="shared" si="2"/>
        <v>3.8794084186575772</v>
      </c>
      <c r="G31" s="12">
        <f t="shared" si="0"/>
        <v>201405</v>
      </c>
      <c r="H31" s="13">
        <f t="shared" si="1"/>
        <v>43.95</v>
      </c>
      <c r="J31" s="12">
        <f t="shared" si="3"/>
        <v>81.88850967007963</v>
      </c>
      <c r="K31" s="12">
        <f t="shared" si="4"/>
        <v>93.00530906332953</v>
      </c>
      <c r="L31" s="16">
        <f t="shared" si="5"/>
        <v>98.50520428942623</v>
      </c>
      <c r="M31" s="7">
        <f t="shared" si="6"/>
      </c>
      <c r="N31" s="8">
        <f t="shared" si="7"/>
        <v>37.12180601835105</v>
      </c>
    </row>
    <row r="32" spans="1:14" ht="12.75" outlineLevel="1">
      <c r="A32" s="1">
        <v>201406</v>
      </c>
      <c r="B32" s="2">
        <v>41.62</v>
      </c>
      <c r="C32" s="2">
        <v>3127.21</v>
      </c>
      <c r="E32" s="3">
        <f t="shared" si="2"/>
        <v>-5.59827006246998</v>
      </c>
      <c r="G32" s="12">
        <f t="shared" si="0"/>
        <v>201406</v>
      </c>
      <c r="H32" s="13">
        <f t="shared" si="1"/>
        <v>41.62</v>
      </c>
      <c r="J32" s="12">
        <f t="shared" si="3"/>
        <v>84.71888515136955</v>
      </c>
      <c r="K32" s="12">
        <f t="shared" si="4"/>
        <v>99.48542367451546</v>
      </c>
      <c r="L32" s="16">
        <f t="shared" si="5"/>
        <v>94.63810829264676</v>
      </c>
      <c r="M32" s="7">
        <f t="shared" si="6"/>
      </c>
      <c r="N32" s="8">
        <f t="shared" si="7"/>
        <v>27.66204328393857</v>
      </c>
    </row>
    <row r="33" spans="1:14" ht="12.75" outlineLevel="1">
      <c r="A33" s="1">
        <v>201407</v>
      </c>
      <c r="B33" s="2">
        <v>39.99</v>
      </c>
      <c r="C33" s="2">
        <v>3098.74</v>
      </c>
      <c r="E33" s="3">
        <f t="shared" si="2"/>
        <v>-4.076019004751176</v>
      </c>
      <c r="G33" s="12">
        <f t="shared" si="0"/>
        <v>201407</v>
      </c>
      <c r="H33" s="13">
        <f t="shared" si="1"/>
        <v>39.99</v>
      </c>
      <c r="J33" s="12">
        <f t="shared" si="3"/>
        <v>91.02275568892222</v>
      </c>
      <c r="K33" s="12">
        <f t="shared" si="4"/>
        <v>104.28857214303578</v>
      </c>
      <c r="L33" s="16">
        <f t="shared" si="5"/>
        <v>92.23333420929669</v>
      </c>
      <c r="M33" s="7">
        <f t="shared" si="6"/>
      </c>
      <c r="N33" s="8">
        <f t="shared" si="7"/>
        <v>14.008932517169274</v>
      </c>
    </row>
    <row r="34" spans="1:14" ht="12.75" outlineLevel="1">
      <c r="A34" s="1">
        <v>201408</v>
      </c>
      <c r="B34" s="2">
        <v>44.47</v>
      </c>
      <c r="C34" s="2">
        <v>3192.72</v>
      </c>
      <c r="E34" s="3">
        <f t="shared" si="2"/>
        <v>10.074207330784791</v>
      </c>
      <c r="G34" s="12">
        <f t="shared" si="0"/>
        <v>201408</v>
      </c>
      <c r="H34" s="13">
        <f t="shared" si="1"/>
        <v>44.47</v>
      </c>
      <c r="J34" s="12">
        <f t="shared" si="3"/>
        <v>82.05531819203958</v>
      </c>
      <c r="K34" s="12">
        <f t="shared" si="4"/>
        <v>95.27771531369463</v>
      </c>
      <c r="L34" s="16">
        <f t="shared" si="5"/>
        <v>99.40715653739666</v>
      </c>
      <c r="M34" s="7">
        <f t="shared" si="6"/>
      </c>
      <c r="N34" s="8">
        <f t="shared" si="7"/>
        <v>27.069691114206364</v>
      </c>
    </row>
    <row r="35" spans="1:14" ht="12.75" outlineLevel="1">
      <c r="A35" s="1">
        <v>201409</v>
      </c>
      <c r="B35" s="2">
        <v>45.5</v>
      </c>
      <c r="C35" s="2">
        <v>3221.4</v>
      </c>
      <c r="E35" s="3">
        <f t="shared" si="2"/>
        <v>2.2637362637362664</v>
      </c>
      <c r="G35" s="12">
        <f t="shared" si="0"/>
        <v>201409</v>
      </c>
      <c r="H35" s="13">
        <f t="shared" si="1"/>
        <v>45.5</v>
      </c>
      <c r="J35" s="12">
        <f t="shared" si="3"/>
        <v>80.90109890109889</v>
      </c>
      <c r="K35" s="12">
        <f t="shared" si="4"/>
        <v>94.71245421245422</v>
      </c>
      <c r="L35" s="16">
        <f t="shared" si="5"/>
        <v>100.25489989786087</v>
      </c>
      <c r="M35" s="7" t="str">
        <f t="shared" si="6"/>
        <v>*</v>
      </c>
      <c r="N35" s="8">
        <f t="shared" si="7"/>
        <v>29.175418492387788</v>
      </c>
    </row>
    <row r="36" spans="1:14" ht="12.75" outlineLevel="1">
      <c r="A36" s="1">
        <v>201410</v>
      </c>
      <c r="B36" s="2">
        <v>45.12</v>
      </c>
      <c r="C36" s="2">
        <v>3157.15</v>
      </c>
      <c r="E36" s="3">
        <f t="shared" si="2"/>
        <v>-0.8421985815602894</v>
      </c>
      <c r="G36" s="12">
        <f t="shared" si="0"/>
        <v>201410</v>
      </c>
      <c r="H36" s="13">
        <f t="shared" si="1"/>
        <v>45.12</v>
      </c>
      <c r="J36" s="12">
        <f t="shared" si="3"/>
        <v>89.64982269503545</v>
      </c>
      <c r="K36" s="12">
        <f t="shared" si="4"/>
        <v>96.37263593380615</v>
      </c>
      <c r="L36" s="16">
        <f t="shared" si="5"/>
        <v>101.22532723926508</v>
      </c>
      <c r="M36" s="7" t="str">
        <f t="shared" si="6"/>
        <v>*</v>
      </c>
      <c r="N36" s="8">
        <f t="shared" si="7"/>
        <v>15.69325533846876</v>
      </c>
    </row>
    <row r="37" spans="1:14" ht="12.75" outlineLevel="1">
      <c r="A37" s="1">
        <v>201411</v>
      </c>
      <c r="B37" s="2">
        <v>45.97</v>
      </c>
      <c r="C37" s="2">
        <v>3287.9100000000003</v>
      </c>
      <c r="E37" s="3">
        <f t="shared" si="2"/>
        <v>1.8490319773765531</v>
      </c>
      <c r="G37" s="12">
        <f t="shared" si="0"/>
        <v>201411</v>
      </c>
      <c r="H37" s="13">
        <f t="shared" si="1"/>
        <v>45.97</v>
      </c>
      <c r="J37" s="12">
        <f t="shared" si="3"/>
        <v>88.10093539264739</v>
      </c>
      <c r="K37" s="12">
        <f t="shared" si="4"/>
        <v>95.58226379522878</v>
      </c>
      <c r="L37" s="16">
        <f t="shared" si="5"/>
        <v>99.10915211461604</v>
      </c>
      <c r="M37" s="7" t="str">
        <f t="shared" si="6"/>
        <v>*</v>
      </c>
      <c r="N37" s="8">
        <f t="shared" si="7"/>
        <v>18.540625783281445</v>
      </c>
    </row>
    <row r="38" spans="1:14" ht="12.75" outlineLevel="1">
      <c r="A38" s="1">
        <v>201412</v>
      </c>
      <c r="B38" s="2">
        <v>46.435</v>
      </c>
      <c r="C38" s="2">
        <v>3285.26</v>
      </c>
      <c r="E38" s="3">
        <f t="shared" si="2"/>
        <v>1.00139980618069</v>
      </c>
      <c r="G38" s="12">
        <f t="shared" si="0"/>
        <v>201412</v>
      </c>
      <c r="H38" s="13">
        <f t="shared" si="1"/>
        <v>46.435</v>
      </c>
      <c r="J38" s="12">
        <f t="shared" si="3"/>
        <v>93.41014321094002</v>
      </c>
      <c r="K38" s="12">
        <f t="shared" si="4"/>
        <v>95.17425792326193</v>
      </c>
      <c r="L38" s="16">
        <f t="shared" si="5"/>
        <v>100.57762331144815</v>
      </c>
      <c r="M38" s="7" t="str">
        <f t="shared" si="6"/>
        <v>*</v>
      </c>
      <c r="N38" s="8">
        <f t="shared" si="7"/>
        <v>9.858370928643534</v>
      </c>
    </row>
    <row r="39" spans="1:14" ht="12.75" outlineLevel="1">
      <c r="A39" s="1">
        <v>201501</v>
      </c>
      <c r="B39" s="2">
        <v>49.21</v>
      </c>
      <c r="C39" s="2">
        <v>3530.3100000000004</v>
      </c>
      <c r="E39" s="3">
        <f t="shared" si="2"/>
        <v>5.6390977443609</v>
      </c>
      <c r="G39" s="12">
        <f t="shared" si="0"/>
        <v>201501</v>
      </c>
      <c r="H39" s="13">
        <f t="shared" si="1"/>
        <v>49.21</v>
      </c>
      <c r="J39" s="12">
        <f t="shared" si="3"/>
        <v>89.51432635643161</v>
      </c>
      <c r="K39" s="12">
        <f t="shared" si="4"/>
        <v>90.68109462846306</v>
      </c>
      <c r="L39" s="16">
        <f t="shared" si="5"/>
        <v>99.89734709661062</v>
      </c>
      <c r="M39" s="7" t="str">
        <f t="shared" si="6"/>
        <v>*</v>
      </c>
      <c r="N39" s="8">
        <f t="shared" si="7"/>
        <v>16.343075380244382</v>
      </c>
    </row>
    <row r="40" spans="1:14" ht="12.75" outlineLevel="1">
      <c r="A40" s="1">
        <v>201502</v>
      </c>
      <c r="B40" s="2">
        <v>51.25</v>
      </c>
      <c r="C40" s="2">
        <v>3714.44</v>
      </c>
      <c r="E40" s="3">
        <f t="shared" si="2"/>
        <v>3.980487804878047</v>
      </c>
      <c r="G40" s="12">
        <f t="shared" si="0"/>
        <v>201502</v>
      </c>
      <c r="H40" s="13">
        <f t="shared" si="1"/>
        <v>51.25</v>
      </c>
      <c r="J40" s="12">
        <f t="shared" si="3"/>
        <v>90.22439024390245</v>
      </c>
      <c r="K40" s="12">
        <f t="shared" si="4"/>
        <v>87.88617886178861</v>
      </c>
      <c r="L40" s="16">
        <f t="shared" si="5"/>
        <v>99.54108918982399</v>
      </c>
      <c r="M40" s="7">
        <f t="shared" si="6"/>
      </c>
      <c r="N40" s="8">
        <f t="shared" si="7"/>
        <v>15.220649359964638</v>
      </c>
    </row>
    <row r="41" spans="1:14" ht="12.75" outlineLevel="1">
      <c r="A41" s="1">
        <v>201503</v>
      </c>
      <c r="B41" s="2">
        <v>51.17</v>
      </c>
      <c r="C41" s="2">
        <v>3725.82</v>
      </c>
      <c r="E41" s="3">
        <f t="shared" si="2"/>
        <v>-0.15634160641000253</v>
      </c>
      <c r="G41" s="12">
        <f t="shared" si="0"/>
        <v>201503</v>
      </c>
      <c r="H41" s="13">
        <f t="shared" si="1"/>
        <v>51.17</v>
      </c>
      <c r="J41" s="12">
        <f t="shared" si="3"/>
        <v>87.43404338479579</v>
      </c>
      <c r="K41" s="12">
        <f t="shared" si="4"/>
        <v>89.07074457690051</v>
      </c>
      <c r="L41" s="16">
        <f t="shared" si="5"/>
        <v>99.4135923574992</v>
      </c>
      <c r="M41" s="7">
        <f t="shared" si="6"/>
      </c>
      <c r="N41" s="8">
        <f t="shared" si="7"/>
        <v>21.37722648667575</v>
      </c>
    </row>
    <row r="42" spans="1:14" ht="12.75" outlineLevel="1">
      <c r="A42" s="1">
        <v>201504</v>
      </c>
      <c r="B42" s="2">
        <v>53.54</v>
      </c>
      <c r="C42" s="2">
        <v>3674.18</v>
      </c>
      <c r="E42" s="3">
        <f t="shared" si="2"/>
        <v>4.426596936869625</v>
      </c>
      <c r="G42" s="12">
        <f t="shared" si="0"/>
        <v>201504</v>
      </c>
      <c r="H42" s="13">
        <f t="shared" si="1"/>
        <v>53.54</v>
      </c>
      <c r="J42" s="12">
        <f t="shared" si="3"/>
        <v>78.903623459096</v>
      </c>
      <c r="K42" s="12">
        <f t="shared" si="4"/>
        <v>86.88597310422115</v>
      </c>
      <c r="L42" s="16">
        <f t="shared" si="5"/>
        <v>104.87122121945512</v>
      </c>
      <c r="M42" s="7" t="str">
        <f t="shared" si="6"/>
        <v>*</v>
      </c>
      <c r="N42" s="8">
        <f t="shared" si="7"/>
        <v>43.852632515415216</v>
      </c>
    </row>
    <row r="43" spans="1:14" ht="12.75" outlineLevel="1">
      <c r="A43" s="1">
        <v>201505</v>
      </c>
      <c r="B43" s="2">
        <v>49.48</v>
      </c>
      <c r="C43" s="2">
        <v>3708.66</v>
      </c>
      <c r="E43" s="3">
        <f t="shared" si="2"/>
        <v>-8.205335489086504</v>
      </c>
      <c r="G43" s="12">
        <f t="shared" si="0"/>
        <v>201505</v>
      </c>
      <c r="H43" s="13">
        <f t="shared" si="1"/>
        <v>49.48</v>
      </c>
      <c r="J43" s="12">
        <f t="shared" si="3"/>
        <v>88.82376717865806</v>
      </c>
      <c r="K43" s="12">
        <f t="shared" si="4"/>
        <v>94.94661142549178</v>
      </c>
      <c r="L43" s="16">
        <f t="shared" si="5"/>
        <v>96.37636895911378</v>
      </c>
      <c r="M43" s="7">
        <f t="shared" si="6"/>
      </c>
      <c r="N43" s="8">
        <f t="shared" si="7"/>
        <v>16.944663966613902</v>
      </c>
    </row>
    <row r="44" spans="1:14" ht="12.75" outlineLevel="1">
      <c r="A44" s="1">
        <v>201506</v>
      </c>
      <c r="B44" s="2">
        <v>48.790000000000006</v>
      </c>
      <c r="C44" s="2">
        <v>3574.7</v>
      </c>
      <c r="E44" s="3">
        <f t="shared" si="2"/>
        <v>-1.4142242262758569</v>
      </c>
      <c r="G44" s="12">
        <f t="shared" si="0"/>
        <v>201506</v>
      </c>
      <c r="H44" s="13">
        <f t="shared" si="1"/>
        <v>48.790000000000006</v>
      </c>
      <c r="J44" s="12">
        <f t="shared" si="3"/>
        <v>85.3043656486985</v>
      </c>
      <c r="K44" s="12">
        <f t="shared" si="4"/>
        <v>97.51400560224087</v>
      </c>
      <c r="L44" s="16">
        <f t="shared" si="5"/>
        <v>98.42527388897408</v>
      </c>
      <c r="M44" s="7">
        <f t="shared" si="6"/>
      </c>
      <c r="N44" s="8">
        <f t="shared" si="7"/>
        <v>25.55367952139663</v>
      </c>
    </row>
    <row r="45" spans="1:14" ht="12.75" outlineLevel="1">
      <c r="A45" s="1">
        <v>201507</v>
      </c>
      <c r="B45" s="2">
        <v>51.36</v>
      </c>
      <c r="C45" s="2">
        <v>3762.64</v>
      </c>
      <c r="E45" s="3">
        <f t="shared" si="2"/>
        <v>5.003894080996871</v>
      </c>
      <c r="G45" s="12">
        <f t="shared" si="0"/>
        <v>201507</v>
      </c>
      <c r="H45" s="13">
        <f t="shared" si="1"/>
        <v>51.36</v>
      </c>
      <c r="J45" s="12">
        <f t="shared" si="3"/>
        <v>77.86214953271028</v>
      </c>
      <c r="K45" s="12">
        <f t="shared" si="4"/>
        <v>94.47932892004155</v>
      </c>
      <c r="L45" s="16">
        <f t="shared" si="5"/>
        <v>98.06883851507364</v>
      </c>
      <c r="M45" s="7">
        <f t="shared" si="6"/>
      </c>
      <c r="N45" s="8">
        <f t="shared" si="7"/>
        <v>43.341329081149226</v>
      </c>
    </row>
    <row r="46" spans="1:14" ht="12.75" outlineLevel="1">
      <c r="A46" s="1">
        <v>201508</v>
      </c>
      <c r="B46" s="2">
        <v>50.24</v>
      </c>
      <c r="C46" s="2">
        <v>3463.12</v>
      </c>
      <c r="E46" s="3">
        <f t="shared" si="2"/>
        <v>-2.2292993630573195</v>
      </c>
      <c r="G46" s="12">
        <f t="shared" si="0"/>
        <v>201508</v>
      </c>
      <c r="H46" s="13">
        <f t="shared" si="1"/>
        <v>50.24</v>
      </c>
      <c r="J46" s="12">
        <f t="shared" si="3"/>
        <v>88.51512738853502</v>
      </c>
      <c r="K46" s="12">
        <f t="shared" si="4"/>
        <v>97.54262871549894</v>
      </c>
      <c r="L46" s="16">
        <f t="shared" si="5"/>
        <v>103.87152679813747</v>
      </c>
      <c r="M46" s="7" t="str">
        <f t="shared" si="6"/>
        <v>*</v>
      </c>
      <c r="N46" s="8">
        <f t="shared" si="7"/>
        <v>24.263212564146958</v>
      </c>
    </row>
    <row r="47" spans="1:14" ht="12.75" outlineLevel="1">
      <c r="A47" s="1">
        <v>201509</v>
      </c>
      <c r="B47" s="2">
        <v>50.93</v>
      </c>
      <c r="C47" s="2">
        <v>3296.76</v>
      </c>
      <c r="E47" s="3">
        <f t="shared" si="2"/>
        <v>1.3548007068525383</v>
      </c>
      <c r="G47" s="12">
        <f t="shared" si="0"/>
        <v>201509</v>
      </c>
      <c r="H47" s="13">
        <f t="shared" si="1"/>
        <v>50.93</v>
      </c>
      <c r="J47" s="12">
        <f t="shared" si="3"/>
        <v>89.33830748085607</v>
      </c>
      <c r="K47" s="12">
        <f t="shared" si="4"/>
        <v>97.10959486877414</v>
      </c>
      <c r="L47" s="16">
        <f t="shared" si="5"/>
        <v>109.79577692318516</v>
      </c>
      <c r="M47" s="7" t="str">
        <f t="shared" si="6"/>
        <v>*</v>
      </c>
      <c r="N47" s="8">
        <f t="shared" si="7"/>
        <v>22.42562942892292</v>
      </c>
    </row>
    <row r="48" spans="1:14" ht="12.75" outlineLevel="1">
      <c r="A48" s="1">
        <v>201510</v>
      </c>
      <c r="B48" s="2">
        <v>52.92</v>
      </c>
      <c r="C48" s="2">
        <v>3600.2</v>
      </c>
      <c r="E48" s="3">
        <f t="shared" si="2"/>
        <v>3.7603930461073354</v>
      </c>
      <c r="G48" s="12">
        <f t="shared" si="0"/>
        <v>201510</v>
      </c>
      <c r="H48" s="13">
        <f t="shared" si="1"/>
        <v>52.92</v>
      </c>
      <c r="J48" s="12">
        <f t="shared" si="3"/>
        <v>85.26077097505669</v>
      </c>
      <c r="K48" s="12">
        <f t="shared" si="4"/>
        <v>94.68616150163771</v>
      </c>
      <c r="L48" s="16">
        <f t="shared" si="5"/>
        <v>104.1981044801236</v>
      </c>
      <c r="M48" s="7" t="str">
        <f t="shared" si="6"/>
        <v>*</v>
      </c>
      <c r="N48" s="8">
        <f t="shared" si="7"/>
        <v>31.98678398190435</v>
      </c>
    </row>
    <row r="49" spans="1:14" ht="12.75" outlineLevel="1">
      <c r="A49" s="1">
        <v>201511</v>
      </c>
      <c r="B49" s="2">
        <v>51.690000000000005</v>
      </c>
      <c r="C49" s="2">
        <v>3760.8900000000003</v>
      </c>
      <c r="E49" s="3">
        <f t="shared" si="2"/>
        <v>-2.3795705165409107</v>
      </c>
      <c r="G49" s="12">
        <f t="shared" si="0"/>
        <v>201511</v>
      </c>
      <c r="H49" s="13">
        <f t="shared" si="1"/>
        <v>51.690000000000005</v>
      </c>
      <c r="J49" s="12">
        <f t="shared" si="3"/>
        <v>88.9340297929967</v>
      </c>
      <c r="K49" s="12">
        <f t="shared" si="4"/>
        <v>97.86144966789192</v>
      </c>
      <c r="L49" s="16">
        <f t="shared" si="5"/>
        <v>97.58056224650632</v>
      </c>
      <c r="M49" s="7">
        <f t="shared" si="6"/>
      </c>
      <c r="N49" s="8">
        <f t="shared" si="7"/>
        <v>22.23893955804037</v>
      </c>
    </row>
    <row r="50" spans="1:14" ht="12.75" outlineLevel="1">
      <c r="A50" s="1">
        <v>201512</v>
      </c>
      <c r="B50" s="2">
        <v>49.63</v>
      </c>
      <c r="C50" s="2">
        <v>3700.3</v>
      </c>
      <c r="E50" s="3">
        <f t="shared" si="2"/>
        <v>-4.150715293169458</v>
      </c>
      <c r="G50" s="12">
        <f t="shared" si="0"/>
        <v>201512</v>
      </c>
      <c r="H50" s="13">
        <f t="shared" si="1"/>
        <v>49.63</v>
      </c>
      <c r="J50" s="12">
        <f t="shared" si="3"/>
        <v>93.56236147491437</v>
      </c>
      <c r="K50" s="12">
        <f t="shared" si="4"/>
        <v>102.4598697024649</v>
      </c>
      <c r="L50" s="16">
        <f t="shared" si="5"/>
        <v>95.6394928318978</v>
      </c>
      <c r="M50" s="7">
        <f t="shared" si="6"/>
      </c>
      <c r="N50" s="8">
        <f t="shared" si="7"/>
        <v>10.925624105211936</v>
      </c>
    </row>
    <row r="51" spans="1:14" ht="12.75" outlineLevel="1">
      <c r="A51" s="1">
        <v>201601</v>
      </c>
      <c r="B51" s="2">
        <v>47.93</v>
      </c>
      <c r="C51" s="2">
        <v>3486.22</v>
      </c>
      <c r="E51" s="3">
        <f t="shared" si="2"/>
        <v>-3.5468391404131085</v>
      </c>
      <c r="G51" s="12">
        <f t="shared" si="0"/>
        <v>201601</v>
      </c>
      <c r="H51" s="13">
        <f t="shared" si="1"/>
        <v>47.93</v>
      </c>
      <c r="J51" s="12">
        <f t="shared" si="3"/>
        <v>102.67056123513457</v>
      </c>
      <c r="K51" s="12">
        <f t="shared" si="4"/>
        <v>105.87140969469365</v>
      </c>
      <c r="L51" s="16">
        <f t="shared" si="5"/>
        <v>98.14184701754722</v>
      </c>
      <c r="M51" s="7">
        <f t="shared" si="6"/>
      </c>
      <c r="N51" s="8">
        <f t="shared" si="7"/>
        <v>-7.222431958647311</v>
      </c>
    </row>
    <row r="52" spans="1:14" ht="12.75" outlineLevel="1">
      <c r="A52" s="1">
        <v>201602</v>
      </c>
      <c r="B52" s="2">
        <v>48.4</v>
      </c>
      <c r="C52" s="2">
        <v>3371.82</v>
      </c>
      <c r="E52" s="3">
        <f t="shared" si="2"/>
        <v>0.9710743801652869</v>
      </c>
      <c r="G52" s="12">
        <f t="shared" si="0"/>
        <v>201602</v>
      </c>
      <c r="H52" s="13">
        <f t="shared" si="1"/>
        <v>48.4</v>
      </c>
      <c r="J52" s="12">
        <f t="shared" si="3"/>
        <v>105.88842975206612</v>
      </c>
      <c r="K52" s="12">
        <f t="shared" si="4"/>
        <v>104.35261707988981</v>
      </c>
      <c r="L52" s="16">
        <f t="shared" si="5"/>
        <v>102.1370373428688</v>
      </c>
      <c r="M52" s="7">
        <f t="shared" si="6"/>
      </c>
      <c r="N52" s="8">
        <f t="shared" si="7"/>
        <v>-14.010445460881378</v>
      </c>
    </row>
    <row r="53" spans="1:14" ht="12.75" outlineLevel="1">
      <c r="A53" s="1">
        <v>201603</v>
      </c>
      <c r="B53" s="2">
        <v>44.485</v>
      </c>
      <c r="C53" s="2">
        <v>3373.04</v>
      </c>
      <c r="E53" s="3">
        <f t="shared" si="2"/>
        <v>-8.800719343598963</v>
      </c>
      <c r="G53" s="12">
        <f t="shared" si="0"/>
        <v>201603</v>
      </c>
      <c r="H53" s="13">
        <f t="shared" si="1"/>
        <v>44.485</v>
      </c>
      <c r="J53" s="12">
        <f t="shared" si="3"/>
        <v>115.02753737214792</v>
      </c>
      <c r="K53" s="12">
        <f t="shared" si="4"/>
        <v>112.28410325577912</v>
      </c>
      <c r="L53" s="16">
        <f t="shared" si="5"/>
        <v>94.11176691814246</v>
      </c>
      <c r="M53" s="7">
        <f t="shared" si="6"/>
      </c>
      <c r="N53" s="8">
        <f t="shared" si="7"/>
        <v>-27.749556084638378</v>
      </c>
    </row>
    <row r="54" spans="1:14" ht="12.75" outlineLevel="1">
      <c r="A54" s="1">
        <v>201604</v>
      </c>
      <c r="B54" s="2">
        <v>43.4</v>
      </c>
      <c r="C54" s="2">
        <v>3409.3700000000003</v>
      </c>
      <c r="E54" s="3">
        <f t="shared" si="2"/>
        <v>-2.500000000000002</v>
      </c>
      <c r="G54" s="12">
        <f t="shared" si="0"/>
        <v>201604</v>
      </c>
      <c r="H54" s="13">
        <f t="shared" si="1"/>
        <v>43.4</v>
      </c>
      <c r="J54" s="12">
        <f t="shared" si="3"/>
        <v>123.36405529953917</v>
      </c>
      <c r="K54" s="12">
        <f t="shared" si="4"/>
        <v>113.14420122887864</v>
      </c>
      <c r="L54" s="16">
        <f t="shared" si="5"/>
        <v>91.82905795076442</v>
      </c>
      <c r="M54" s="7">
        <f t="shared" si="6"/>
      </c>
      <c r="N54" s="8">
        <f t="shared" si="7"/>
        <v>-43.8592211300963</v>
      </c>
    </row>
    <row r="55" spans="1:14" ht="12.75" outlineLevel="1">
      <c r="A55" s="1">
        <v>201605</v>
      </c>
      <c r="B55" s="2">
        <v>42.790000000000006</v>
      </c>
      <c r="C55" s="2">
        <v>3514.06</v>
      </c>
      <c r="E55" s="3">
        <f t="shared" si="2"/>
        <v>-1.425566721196523</v>
      </c>
      <c r="G55" s="12">
        <f t="shared" si="0"/>
        <v>201605</v>
      </c>
      <c r="H55" s="13">
        <f t="shared" si="1"/>
        <v>42.790000000000006</v>
      </c>
      <c r="J55" s="12">
        <f t="shared" si="3"/>
        <v>115.63449404066368</v>
      </c>
      <c r="K55" s="12">
        <f t="shared" si="4"/>
        <v>113.45427280517252</v>
      </c>
      <c r="L55" s="16">
        <f t="shared" si="5"/>
        <v>88.44306295114492</v>
      </c>
      <c r="M55" s="7">
        <f t="shared" si="6"/>
      </c>
      <c r="N55" s="8">
        <f t="shared" si="7"/>
        <v>-34.599848059749654</v>
      </c>
    </row>
    <row r="56" spans="1:14" ht="12.75" outlineLevel="1">
      <c r="A56" s="1">
        <v>201606</v>
      </c>
      <c r="B56" s="2">
        <v>40.91</v>
      </c>
      <c r="C56" s="2">
        <v>3345.63</v>
      </c>
      <c r="E56" s="3">
        <f t="shared" si="2"/>
        <v>-4.5954534343681495</v>
      </c>
      <c r="G56" s="12">
        <f t="shared" si="0"/>
        <v>201606</v>
      </c>
      <c r="H56" s="13">
        <f t="shared" si="1"/>
        <v>40.91</v>
      </c>
      <c r="J56" s="12">
        <f t="shared" si="3"/>
        <v>119.26179418235152</v>
      </c>
      <c r="K56" s="12">
        <f t="shared" si="4"/>
        <v>117.06286156603927</v>
      </c>
      <c r="L56" s="16">
        <f t="shared" si="5"/>
        <v>89.54456602154055</v>
      </c>
      <c r="M56" s="7">
        <f t="shared" si="6"/>
      </c>
      <c r="N56" s="8">
        <f t="shared" si="7"/>
        <v>-40.42842945940933</v>
      </c>
    </row>
    <row r="57" spans="1:14" ht="12.75" outlineLevel="1">
      <c r="A57" s="1">
        <v>201607</v>
      </c>
      <c r="B57" s="2">
        <v>42.425</v>
      </c>
      <c r="C57" s="2">
        <v>3464.84</v>
      </c>
      <c r="E57" s="3">
        <f t="shared" si="2"/>
        <v>3.571007660577491</v>
      </c>
      <c r="G57" s="12">
        <f t="shared" si="0"/>
        <v>201607</v>
      </c>
      <c r="H57" s="13">
        <f t="shared" si="1"/>
        <v>42.425</v>
      </c>
      <c r="J57" s="12">
        <f t="shared" si="3"/>
        <v>121.06069534472599</v>
      </c>
      <c r="K57" s="12">
        <f t="shared" si="4"/>
        <v>111.12747986643093</v>
      </c>
      <c r="L57" s="16">
        <f t="shared" si="5"/>
        <v>90.43728211106799</v>
      </c>
      <c r="M57" s="7">
        <f t="shared" si="6"/>
      </c>
      <c r="N57" s="8">
        <f t="shared" si="7"/>
        <v>-46.04060732719343</v>
      </c>
    </row>
    <row r="58" spans="1:14" ht="12.75" outlineLevel="1">
      <c r="A58" s="1">
        <v>201608</v>
      </c>
      <c r="B58" s="2">
        <v>42.045</v>
      </c>
      <c r="C58" s="2">
        <v>3553.3700000000003</v>
      </c>
      <c r="E58" s="3">
        <f t="shared" si="2"/>
        <v>-0.903793554524903</v>
      </c>
      <c r="G58" s="12">
        <f t="shared" si="0"/>
        <v>201608</v>
      </c>
      <c r="H58" s="13">
        <f t="shared" si="1"/>
        <v>42.045</v>
      </c>
      <c r="J58" s="12">
        <f t="shared" si="3"/>
        <v>119.49102152455703</v>
      </c>
      <c r="K58" s="12">
        <f t="shared" si="4"/>
        <v>110.50759107305663</v>
      </c>
      <c r="L58" s="16">
        <f t="shared" si="5"/>
        <v>88.8702879196562</v>
      </c>
      <c r="M58" s="7">
        <f t="shared" si="6"/>
      </c>
      <c r="N58" s="8">
        <f t="shared" si="7"/>
        <v>-42.96798073833606</v>
      </c>
    </row>
    <row r="59" spans="1:14" ht="12.75" outlineLevel="1">
      <c r="A59" s="1">
        <v>201609</v>
      </c>
      <c r="B59" s="2">
        <v>46.43</v>
      </c>
      <c r="C59" s="2">
        <v>3555.92</v>
      </c>
      <c r="E59" s="3">
        <f t="shared" si="2"/>
        <v>9.444324790006457</v>
      </c>
      <c r="G59" s="12">
        <f t="shared" si="0"/>
        <v>201609</v>
      </c>
      <c r="H59" s="13">
        <f t="shared" si="1"/>
        <v>46.43</v>
      </c>
      <c r="J59" s="12">
        <f t="shared" si="3"/>
        <v>109.69200947663148</v>
      </c>
      <c r="K59" s="12">
        <f t="shared" si="4"/>
        <v>99.26322779811902</v>
      </c>
      <c r="L59" s="16">
        <f t="shared" si="5"/>
        <v>99.47825989431405</v>
      </c>
      <c r="M59" s="7" t="str">
        <f t="shared" si="6"/>
        <v>*</v>
      </c>
      <c r="N59" s="8">
        <f t="shared" si="7"/>
        <v>-18.419178631763593</v>
      </c>
    </row>
    <row r="60" spans="1:14" ht="12.75" outlineLevel="1">
      <c r="A60" s="1">
        <v>201610</v>
      </c>
      <c r="B60" s="2">
        <v>48.76500000000001</v>
      </c>
      <c r="C60" s="2">
        <v>3540.56</v>
      </c>
      <c r="E60" s="3">
        <f t="shared" si="2"/>
        <v>4.788270275812586</v>
      </c>
      <c r="G60" s="12">
        <f t="shared" si="0"/>
        <v>201610</v>
      </c>
      <c r="H60" s="13">
        <f t="shared" si="1"/>
        <v>48.76500000000001</v>
      </c>
      <c r="J60" s="12">
        <f t="shared" si="3"/>
        <v>108.52045524454013</v>
      </c>
      <c r="K60" s="12">
        <f t="shared" si="4"/>
        <v>93.80019822960458</v>
      </c>
      <c r="L60" s="16">
        <f t="shared" si="5"/>
        <v>105.57903594740294</v>
      </c>
      <c r="M60" s="7" t="str">
        <f t="shared" si="6"/>
        <v>*</v>
      </c>
      <c r="N60" s="8">
        <f t="shared" si="7"/>
        <v>-16.28803143529145</v>
      </c>
    </row>
    <row r="61" spans="1:14" ht="12.75" outlineLevel="1">
      <c r="A61" s="1">
        <v>201611</v>
      </c>
      <c r="B61" s="2">
        <v>49.82</v>
      </c>
      <c r="C61" s="2">
        <v>3478.63</v>
      </c>
      <c r="E61" s="3">
        <f t="shared" si="2"/>
        <v>2.1176234443998245</v>
      </c>
      <c r="G61" s="12">
        <f t="shared" si="0"/>
        <v>201611</v>
      </c>
      <c r="H61" s="13">
        <f t="shared" si="1"/>
        <v>49.82</v>
      </c>
      <c r="J61" s="12">
        <f t="shared" si="3"/>
        <v>103.7535126455239</v>
      </c>
      <c r="K61" s="12">
        <f t="shared" si="4"/>
        <v>91.50107052054061</v>
      </c>
      <c r="L61" s="16">
        <f t="shared" si="5"/>
        <v>109.41976689602778</v>
      </c>
      <c r="M61" s="7" t="str">
        <f t="shared" si="6"/>
        <v>*</v>
      </c>
      <c r="N61" s="8">
        <f t="shared" si="7"/>
        <v>-8.53057815197867</v>
      </c>
    </row>
    <row r="62" spans="1:14" ht="12.75" outlineLevel="1">
      <c r="A62" s="1">
        <v>201612</v>
      </c>
      <c r="B62" s="2">
        <v>52.720000000000006</v>
      </c>
      <c r="C62" s="2">
        <v>3606.36</v>
      </c>
      <c r="E62" s="3">
        <f t="shared" si="2"/>
        <v>5.500758725341437</v>
      </c>
      <c r="G62" s="12">
        <f t="shared" si="0"/>
        <v>201612</v>
      </c>
      <c r="H62" s="13">
        <f t="shared" si="1"/>
        <v>52.720000000000006</v>
      </c>
      <c r="J62" s="12">
        <f t="shared" si="3"/>
        <v>94.13884673748103</v>
      </c>
      <c r="K62" s="12">
        <f t="shared" si="4"/>
        <v>86.95624683864439</v>
      </c>
      <c r="L62" s="16">
        <f t="shared" si="5"/>
        <v>110.81105002142549</v>
      </c>
      <c r="M62" s="7" t="str">
        <f t="shared" si="6"/>
        <v>*</v>
      </c>
      <c r="N62" s="8">
        <f t="shared" si="7"/>
        <v>7.6453111777678595</v>
      </c>
    </row>
    <row r="63" spans="1:14" ht="12.75" outlineLevel="1">
      <c r="A63" s="1">
        <v>201701</v>
      </c>
      <c r="B63" s="2">
        <v>49.62</v>
      </c>
      <c r="C63" s="2">
        <v>3542.27</v>
      </c>
      <c r="E63" s="3">
        <f t="shared" si="2"/>
        <v>-6.247480854494173</v>
      </c>
      <c r="G63" s="12">
        <f t="shared" si="0"/>
        <v>201701</v>
      </c>
      <c r="H63" s="13">
        <f t="shared" si="1"/>
        <v>49.62</v>
      </c>
      <c r="J63" s="12">
        <f t="shared" si="3"/>
        <v>96.59411527609835</v>
      </c>
      <c r="K63" s="12">
        <f t="shared" si="4"/>
        <v>92.6726454386672</v>
      </c>
      <c r="L63" s="16">
        <f t="shared" si="5"/>
        <v>105.99931753747762</v>
      </c>
      <c r="M63" s="7" t="str">
        <f t="shared" si="6"/>
        <v>*</v>
      </c>
      <c r="N63" s="8">
        <f t="shared" si="7"/>
        <v>3.028933421169027</v>
      </c>
    </row>
    <row r="64" spans="1:14" ht="12.75" outlineLevel="1">
      <c r="A64" s="1">
        <v>201702</v>
      </c>
      <c r="B64" s="2">
        <v>53.34</v>
      </c>
      <c r="C64" s="2">
        <v>3584.13</v>
      </c>
      <c r="E64" s="3">
        <f t="shared" si="2"/>
        <v>6.974128233970764</v>
      </c>
      <c r="G64" s="12">
        <f t="shared" si="0"/>
        <v>201702</v>
      </c>
      <c r="H64" s="13">
        <f t="shared" si="1"/>
        <v>53.34</v>
      </c>
      <c r="J64" s="12">
        <f t="shared" si="3"/>
        <v>90.73865766779151</v>
      </c>
      <c r="K64" s="12">
        <f t="shared" si="4"/>
        <v>86.98131483564555</v>
      </c>
      <c r="L64" s="16">
        <f t="shared" si="5"/>
        <v>112.18354717033779</v>
      </c>
      <c r="M64" s="7" t="str">
        <f t="shared" si="6"/>
        <v>*</v>
      </c>
      <c r="N64" s="8">
        <f t="shared" si="7"/>
        <v>11.70971747331505</v>
      </c>
    </row>
    <row r="65" spans="1:14" ht="12.75" outlineLevel="1">
      <c r="A65" s="1">
        <v>201703</v>
      </c>
      <c r="B65" s="2">
        <v>55.75</v>
      </c>
      <c r="C65" s="2">
        <v>3817.02</v>
      </c>
      <c r="E65" s="3">
        <f t="shared" si="2"/>
        <v>4.3228699551569445</v>
      </c>
      <c r="G65" s="12">
        <f t="shared" si="0"/>
        <v>201703</v>
      </c>
      <c r="H65" s="13">
        <f t="shared" si="1"/>
        <v>55.75</v>
      </c>
      <c r="J65" s="12">
        <f t="shared" si="3"/>
        <v>79.79372197309416</v>
      </c>
      <c r="K65" s="12">
        <f t="shared" si="4"/>
        <v>84.9050822122571</v>
      </c>
      <c r="L65" s="16">
        <f t="shared" si="5"/>
        <v>109.05636619382372</v>
      </c>
      <c r="M65" s="7" t="str">
        <f t="shared" si="6"/>
        <v>*</v>
      </c>
      <c r="N65" s="8">
        <f t="shared" si="7"/>
        <v>36.12568432798839</v>
      </c>
    </row>
    <row r="66" spans="1:14" ht="12.75" outlineLevel="1">
      <c r="A66" s="1">
        <v>201704</v>
      </c>
      <c r="B66" s="2">
        <v>55.760000000000005</v>
      </c>
      <c r="C66" s="2">
        <v>3875.53</v>
      </c>
      <c r="E66" s="3">
        <f t="shared" si="2"/>
        <v>0.01793400286944963</v>
      </c>
      <c r="G66" s="12">
        <f t="shared" si="0"/>
        <v>201704</v>
      </c>
      <c r="H66" s="13">
        <f t="shared" si="1"/>
        <v>55.760000000000005</v>
      </c>
      <c r="J66" s="12">
        <f t="shared" si="3"/>
        <v>77.83357245337159</v>
      </c>
      <c r="K66" s="12">
        <f t="shared" si="4"/>
        <v>86.73705762792922</v>
      </c>
      <c r="L66" s="16">
        <f t="shared" si="5"/>
        <v>106.29693116295851</v>
      </c>
      <c r="M66" s="7" t="str">
        <f t="shared" si="6"/>
        <v>*</v>
      </c>
      <c r="N66" s="8">
        <f t="shared" si="7"/>
        <v>41.72311417583916</v>
      </c>
    </row>
    <row r="67" spans="1:14" ht="12.75" outlineLevel="1">
      <c r="A67" s="1">
        <v>201705</v>
      </c>
      <c r="B67" s="2">
        <v>59</v>
      </c>
      <c r="C67" s="2">
        <v>3888.32</v>
      </c>
      <c r="E67" s="3">
        <f t="shared" si="2"/>
        <v>5.491525423728805</v>
      </c>
      <c r="G67" s="12">
        <f aca="true" t="shared" si="8" ref="G67:G98">A67</f>
        <v>201705</v>
      </c>
      <c r="H67" s="13">
        <f aca="true" t="shared" si="9" ref="H67:H98">$B67</f>
        <v>59</v>
      </c>
      <c r="J67" s="12">
        <f t="shared" si="3"/>
        <v>72.52542372881356</v>
      </c>
      <c r="K67" s="12">
        <f t="shared" si="4"/>
        <v>84.26341807909606</v>
      </c>
      <c r="L67" s="16">
        <f t="shared" si="5"/>
        <v>110.00937590312664</v>
      </c>
      <c r="M67" s="7" t="str">
        <f t="shared" si="6"/>
        <v>*</v>
      </c>
      <c r="N67" s="8">
        <f t="shared" si="7"/>
        <v>54.30900945597972</v>
      </c>
    </row>
    <row r="68" spans="1:14" ht="12.75" outlineLevel="1">
      <c r="A68" s="1">
        <v>201706</v>
      </c>
      <c r="B68" s="2">
        <v>55.15</v>
      </c>
      <c r="C68" s="2">
        <v>3793.62</v>
      </c>
      <c r="E68" s="3">
        <f aca="true" t="shared" si="10" ref="E68:E98">100*($B68-$B67)/$B68</f>
        <v>-6.980961015412514</v>
      </c>
      <c r="G68" s="12">
        <f t="shared" si="8"/>
        <v>201706</v>
      </c>
      <c r="H68" s="13">
        <f t="shared" si="9"/>
        <v>55.15</v>
      </c>
      <c r="J68" s="12">
        <f t="shared" si="3"/>
        <v>74.1795104261106</v>
      </c>
      <c r="K68" s="12">
        <f t="shared" si="4"/>
        <v>92.29752190994259</v>
      </c>
      <c r="L68" s="16">
        <f t="shared" si="5"/>
        <v>104.00686082069932</v>
      </c>
      <c r="M68" s="7" t="str">
        <f t="shared" si="6"/>
        <v>*</v>
      </c>
      <c r="N68" s="8">
        <f t="shared" si="7"/>
        <v>46.41540039815497</v>
      </c>
    </row>
    <row r="69" spans="1:14" ht="12.75" outlineLevel="1">
      <c r="A69" s="1">
        <v>201707</v>
      </c>
      <c r="B69" s="2">
        <v>58.99</v>
      </c>
      <c r="C69" s="2">
        <v>3942.46</v>
      </c>
      <c r="E69" s="3">
        <f t="shared" si="10"/>
        <v>6.509577894558405</v>
      </c>
      <c r="G69" s="12">
        <f t="shared" si="8"/>
        <v>201707</v>
      </c>
      <c r="H69" s="13">
        <f t="shared" si="9"/>
        <v>58.99</v>
      </c>
      <c r="J69" s="12">
        <f t="shared" si="3"/>
        <v>71.91896931683335</v>
      </c>
      <c r="K69" s="12">
        <f t="shared" si="4"/>
        <v>88.62942871673165</v>
      </c>
      <c r="L69" s="16">
        <f t="shared" si="5"/>
        <v>105.36137434219447</v>
      </c>
      <c r="M69" s="7" t="str">
        <f t="shared" si="6"/>
        <v>*</v>
      </c>
      <c r="N69" s="8">
        <f t="shared" si="7"/>
        <v>49.936970027609206</v>
      </c>
    </row>
    <row r="70" spans="1:14" ht="12.75" outlineLevel="1">
      <c r="A70" s="1">
        <v>201708</v>
      </c>
      <c r="B70" s="2">
        <v>56.87</v>
      </c>
      <c r="C70" s="2">
        <v>3887.55</v>
      </c>
      <c r="E70" s="3">
        <f t="shared" si="10"/>
        <v>-3.727800246175496</v>
      </c>
      <c r="G70" s="12">
        <f t="shared" si="8"/>
        <v>201708</v>
      </c>
      <c r="H70" s="13">
        <f t="shared" si="9"/>
        <v>56.87</v>
      </c>
      <c r="J70" s="12">
        <f t="shared" si="3"/>
        <v>73.93177422190962</v>
      </c>
      <c r="K70" s="12">
        <f t="shared" si="4"/>
        <v>94.1057089267921</v>
      </c>
      <c r="L70" s="16">
        <f t="shared" si="5"/>
        <v>101.39289276516688</v>
      </c>
      <c r="M70" s="7">
        <f t="shared" si="6"/>
      </c>
      <c r="N70" s="8">
        <f t="shared" si="7"/>
        <v>43.446941577103196</v>
      </c>
    </row>
    <row r="71" spans="1:14" ht="12.75" outlineLevel="1">
      <c r="A71" s="1">
        <v>201709</v>
      </c>
      <c r="B71" s="2">
        <v>55.98</v>
      </c>
      <c r="C71" s="2">
        <v>4017.75</v>
      </c>
      <c r="E71" s="3">
        <f t="shared" si="10"/>
        <v>-1.5898535191139704</v>
      </c>
      <c r="G71" s="12">
        <f t="shared" si="8"/>
        <v>201709</v>
      </c>
      <c r="H71" s="13">
        <f t="shared" si="9"/>
        <v>55.98</v>
      </c>
      <c r="J71" s="12">
        <f t="shared" si="3"/>
        <v>82.94033583422652</v>
      </c>
      <c r="K71" s="12">
        <f t="shared" si="4"/>
        <v>97.02349053233299</v>
      </c>
      <c r="L71" s="16">
        <f t="shared" si="5"/>
        <v>96.14404639399775</v>
      </c>
      <c r="M71" s="7">
        <f t="shared" si="6"/>
      </c>
      <c r="N71" s="8">
        <f t="shared" si="7"/>
        <v>28.517409175048417</v>
      </c>
    </row>
    <row r="72" spans="1:14" ht="12.75" outlineLevel="1">
      <c r="A72" s="1">
        <v>201710</v>
      </c>
      <c r="B72" s="2">
        <v>59.38</v>
      </c>
      <c r="C72" s="2">
        <v>4096.38</v>
      </c>
      <c r="E72" s="3">
        <f t="shared" si="10"/>
        <v>5.725833614011461</v>
      </c>
      <c r="G72" s="12">
        <f t="shared" si="8"/>
        <v>201710</v>
      </c>
      <c r="H72" s="13">
        <f t="shared" si="9"/>
        <v>59.38</v>
      </c>
      <c r="J72" s="12">
        <f t="shared" si="3"/>
        <v>82.12361064331425</v>
      </c>
      <c r="K72" s="12">
        <f t="shared" si="4"/>
        <v>92.95778601100257</v>
      </c>
      <c r="L72" s="16">
        <f t="shared" si="5"/>
        <v>99.6392813288751</v>
      </c>
      <c r="M72" s="7">
        <f t="shared" si="6"/>
      </c>
      <c r="N72" s="8">
        <f t="shared" si="7"/>
        <v>29.695982433106543</v>
      </c>
    </row>
    <row r="73" spans="1:14" ht="12.75" outlineLevel="1">
      <c r="A73" s="1">
        <v>201711</v>
      </c>
      <c r="B73" s="2">
        <v>58.690000000000005</v>
      </c>
      <c r="C73" s="2">
        <v>3984.1</v>
      </c>
      <c r="E73" s="3">
        <f t="shared" si="10"/>
        <v>-1.175668768103591</v>
      </c>
      <c r="G73" s="12">
        <f t="shared" si="8"/>
        <v>201711</v>
      </c>
      <c r="H73" s="13">
        <f t="shared" si="9"/>
        <v>58.690000000000005</v>
      </c>
      <c r="J73" s="12">
        <f t="shared" si="3"/>
        <v>84.88669279263928</v>
      </c>
      <c r="K73" s="12">
        <f t="shared" si="4"/>
        <v>95.31010393593456</v>
      </c>
      <c r="L73" s="16">
        <f t="shared" si="5"/>
        <v>101.02813836209361</v>
      </c>
      <c r="M73" s="7" t="str">
        <f t="shared" si="6"/>
        <v>*</v>
      </c>
      <c r="N73" s="8">
        <f t="shared" si="7"/>
        <v>24.047192224625814</v>
      </c>
    </row>
    <row r="74" spans="1:14" ht="12.75" outlineLevel="1">
      <c r="A74" s="1">
        <v>201712</v>
      </c>
      <c r="B74" s="2">
        <v>58.09</v>
      </c>
      <c r="C74" s="2">
        <v>3977.88</v>
      </c>
      <c r="E74" s="3">
        <f t="shared" si="10"/>
        <v>-1.032880013771736</v>
      </c>
      <c r="G74" s="12">
        <f t="shared" si="8"/>
        <v>201712</v>
      </c>
      <c r="H74" s="13">
        <f t="shared" si="9"/>
        <v>58.09</v>
      </c>
      <c r="J74" s="12">
        <f t="shared" si="3"/>
        <v>90.75572387674299</v>
      </c>
      <c r="K74" s="12">
        <f t="shared" si="4"/>
        <v>97.06489929419867</v>
      </c>
      <c r="L74" s="16">
        <f t="shared" si="5"/>
        <v>100.15864850131791</v>
      </c>
      <c r="M74" s="7">
        <f t="shared" si="6"/>
      </c>
      <c r="N74" s="8">
        <f t="shared" si="7"/>
        <v>13.848410960866046</v>
      </c>
    </row>
    <row r="75" spans="1:14" ht="12.75" outlineLevel="1">
      <c r="A75" s="1">
        <v>201801</v>
      </c>
      <c r="B75" s="2">
        <v>61.95</v>
      </c>
      <c r="C75" s="9">
        <v>4111.650000000001</v>
      </c>
      <c r="E75" s="3">
        <f t="shared" si="10"/>
        <v>6.230831315577077</v>
      </c>
      <c r="G75" s="12">
        <f t="shared" si="8"/>
        <v>201801</v>
      </c>
      <c r="H75" s="13">
        <f t="shared" si="9"/>
        <v>61.95</v>
      </c>
      <c r="J75" s="12">
        <f t="shared" si="3"/>
        <v>80.09685230024212</v>
      </c>
      <c r="K75" s="12">
        <f t="shared" si="4"/>
        <v>92.67554479418888</v>
      </c>
      <c r="L75" s="16">
        <f t="shared" si="5"/>
        <v>102.73468815618297</v>
      </c>
      <c r="M75" s="7" t="str">
        <f t="shared" si="6"/>
        <v>*</v>
      </c>
      <c r="N75" s="8">
        <f t="shared" si="7"/>
        <v>36.807052180422545</v>
      </c>
    </row>
    <row r="76" spans="1:14" ht="12.75" outlineLevel="1">
      <c r="A76" s="1">
        <v>201802</v>
      </c>
      <c r="B76" s="2">
        <v>56.45</v>
      </c>
      <c r="C76" s="2">
        <v>3994.45</v>
      </c>
      <c r="E76" s="3">
        <f t="shared" si="10"/>
        <v>-9.743135518157661</v>
      </c>
      <c r="G76" s="12">
        <f t="shared" si="8"/>
        <v>201802</v>
      </c>
      <c r="H76" s="13">
        <f t="shared" si="9"/>
        <v>56.45</v>
      </c>
      <c r="I76"/>
      <c r="J76" s="12">
        <f t="shared" si="3"/>
        <v>94.49069973427812</v>
      </c>
      <c r="K76" s="12">
        <f t="shared" si="4"/>
        <v>102.16415707115443</v>
      </c>
      <c r="L76" s="16">
        <f t="shared" si="5"/>
        <v>96.76532637536157</v>
      </c>
      <c r="M76" s="7">
        <f t="shared" si="6"/>
      </c>
      <c r="N76" s="8">
        <f t="shared" si="7"/>
        <v>6.2160450861296574</v>
      </c>
    </row>
    <row r="77" spans="1:14" ht="12.75" outlineLevel="1">
      <c r="A77" s="1">
        <v>201803</v>
      </c>
      <c r="B77" s="2">
        <v>54.25</v>
      </c>
      <c r="C77" s="2">
        <v>3857.1</v>
      </c>
      <c r="E77" s="3">
        <f t="shared" si="10"/>
        <v>-4.0552995391705124</v>
      </c>
      <c r="G77" s="12">
        <f t="shared" si="8"/>
        <v>201803</v>
      </c>
      <c r="H77" s="13">
        <f t="shared" si="9"/>
        <v>54.25</v>
      </c>
      <c r="I77"/>
      <c r="J77" s="12">
        <f t="shared" si="3"/>
        <v>102.76497695852535</v>
      </c>
      <c r="K77" s="12">
        <f t="shared" si="4"/>
        <v>106.0768049155146</v>
      </c>
      <c r="L77" s="16">
        <f t="shared" si="5"/>
        <v>96.59644786104407</v>
      </c>
      <c r="M77" s="7">
        <f t="shared" si="6"/>
      </c>
      <c r="N77" s="8">
        <f t="shared" si="7"/>
        <v>-6.673632126368773</v>
      </c>
    </row>
    <row r="78" spans="1:14" ht="12.75" outlineLevel="1">
      <c r="A78" s="1">
        <v>201804</v>
      </c>
      <c r="B78" s="2">
        <v>48.56</v>
      </c>
      <c r="C78" s="2">
        <v>3910.3</v>
      </c>
      <c r="E78" s="3">
        <f t="shared" si="10"/>
        <v>-11.71746293245469</v>
      </c>
      <c r="G78" s="12">
        <f t="shared" si="8"/>
        <v>201804</v>
      </c>
      <c r="H78" s="13">
        <f t="shared" si="9"/>
        <v>48.56</v>
      </c>
      <c r="I78"/>
      <c r="J78" s="12">
        <f t="shared" si="3"/>
        <v>114.82701812191104</v>
      </c>
      <c r="K78" s="12">
        <f t="shared" si="4"/>
        <v>117.27073036792973</v>
      </c>
      <c r="L78" s="16">
        <f t="shared" si="5"/>
        <v>86.25038748680434</v>
      </c>
      <c r="M78" s="7">
        <f t="shared" si="6"/>
      </c>
      <c r="N78" s="8">
        <f t="shared" si="7"/>
        <v>-21.194098846134988</v>
      </c>
    </row>
    <row r="79" spans="1:14" ht="12.75" outlineLevel="1">
      <c r="A79" s="1">
        <v>201805</v>
      </c>
      <c r="B79" s="2">
        <v>43.260000000000005</v>
      </c>
      <c r="C79" s="9">
        <v>3764.22</v>
      </c>
      <c r="E79" s="3">
        <f t="shared" si="10"/>
        <v>-12.251502542764673</v>
      </c>
      <c r="G79" s="12">
        <f t="shared" si="8"/>
        <v>201805</v>
      </c>
      <c r="H79" s="13">
        <f t="shared" si="9"/>
        <v>43.260000000000005</v>
      </c>
      <c r="I79"/>
      <c r="J79" s="12">
        <f aca="true" t="shared" si="11" ref="J79:J98">100-100*($B79-$B67)/$B79</f>
        <v>136.38465094775773</v>
      </c>
      <c r="K79" s="12">
        <f aca="true" t="shared" si="12" ref="K79:K98">100*AVERAGE($B68:$B79)/$B79</f>
        <v>128.6061026352288</v>
      </c>
      <c r="L79" s="16">
        <f aca="true" t="shared" si="13" ref="L79:L98">100*(AVERAGE($C68:$C79)/$C79)/(AVERAGE($B68:$B79)/$B79)</f>
        <v>81.48677497813767</v>
      </c>
      <c r="M79" s="7">
        <f aca="true" t="shared" si="14" ref="M79:M98">IF(AND(AVERAGE($B71:$B79)/$B79&lt;1,(AVERAGE($C71:$C79)/$C79/(AVERAGE($B71:$B79)/$B79))&gt;1),"*","")</f>
      </c>
      <c r="N79" s="8">
        <f aca="true" t="shared" si="15" ref="N79:N98">100*AVERAGE($E68:$E79)/STDEVA($E68:$E79)</f>
        <v>-42.4245852884467</v>
      </c>
    </row>
    <row r="80" spans="1:14" ht="12.75" outlineLevel="1">
      <c r="A80" s="1">
        <v>201806</v>
      </c>
      <c r="B80" s="2">
        <v>40</v>
      </c>
      <c r="C80" s="9">
        <v>3719.86</v>
      </c>
      <c r="E80" s="3">
        <f t="shared" si="10"/>
        <v>-8.150000000000013</v>
      </c>
      <c r="G80" s="12">
        <f t="shared" si="8"/>
        <v>201806</v>
      </c>
      <c r="H80" s="13">
        <f t="shared" si="9"/>
        <v>40</v>
      </c>
      <c r="I80"/>
      <c r="J80" s="12">
        <f t="shared" si="11"/>
        <v>137.875</v>
      </c>
      <c r="K80" s="12">
        <f t="shared" si="12"/>
        <v>135.93125</v>
      </c>
      <c r="L80" s="16">
        <f t="shared" si="13"/>
        <v>77.89338282655314</v>
      </c>
      <c r="M80" s="7">
        <f t="shared" si="14"/>
      </c>
      <c r="N80" s="8">
        <f t="shared" si="15"/>
        <v>-43.40278592015596</v>
      </c>
    </row>
    <row r="81" spans="1:14" ht="12.75" outlineLevel="1">
      <c r="A81" s="1">
        <v>201807</v>
      </c>
      <c r="B81" s="2">
        <v>41.18</v>
      </c>
      <c r="C81" s="2">
        <v>3899.04</v>
      </c>
      <c r="E81" s="3">
        <f t="shared" si="10"/>
        <v>2.8654686741136466</v>
      </c>
      <c r="G81" s="12">
        <f t="shared" si="8"/>
        <v>201807</v>
      </c>
      <c r="H81" s="13">
        <f t="shared" si="9"/>
        <v>41.18</v>
      </c>
      <c r="I81"/>
      <c r="J81" s="12">
        <f t="shared" si="11"/>
        <v>143.2491500728509</v>
      </c>
      <c r="K81" s="12">
        <f t="shared" si="12"/>
        <v>128.43208677351464</v>
      </c>
      <c r="L81" s="16">
        <f t="shared" si="13"/>
        <v>78.58073420568421</v>
      </c>
      <c r="M81" s="7">
        <f t="shared" si="14"/>
      </c>
      <c r="N81" s="8">
        <f t="shared" si="15"/>
        <v>-50.91221686795809</v>
      </c>
    </row>
    <row r="82" spans="1:14" ht="12.75" outlineLevel="1">
      <c r="A82" s="1">
        <v>201808</v>
      </c>
      <c r="B82" s="2">
        <v>47.1</v>
      </c>
      <c r="C82" s="2">
        <v>3740.71</v>
      </c>
      <c r="E82" s="3">
        <f t="shared" si="10"/>
        <v>12.569002123142255</v>
      </c>
      <c r="G82" s="12">
        <f t="shared" si="8"/>
        <v>201808</v>
      </c>
      <c r="H82" s="13">
        <f t="shared" si="9"/>
        <v>47.1</v>
      </c>
      <c r="I82"/>
      <c r="J82" s="12">
        <f t="shared" si="11"/>
        <v>120.74309978768576</v>
      </c>
      <c r="K82" s="12">
        <f t="shared" si="12"/>
        <v>110.56086341118187</v>
      </c>
      <c r="L82" s="16">
        <f t="shared" si="13"/>
        <v>94.85041343184717</v>
      </c>
      <c r="M82" s="7">
        <f t="shared" si="14"/>
      </c>
      <c r="N82" s="8">
        <f t="shared" si="15"/>
        <v>-23.90122498404614</v>
      </c>
    </row>
    <row r="83" spans="1:14" ht="12.75" outlineLevel="1">
      <c r="A83" s="1">
        <v>201809</v>
      </c>
      <c r="B83" s="2">
        <v>47.42</v>
      </c>
      <c r="C83" s="9">
        <v>3706.74</v>
      </c>
      <c r="E83" s="3">
        <f t="shared" si="10"/>
        <v>0.6748207507380858</v>
      </c>
      <c r="G83" s="12">
        <f t="shared" si="8"/>
        <v>201809</v>
      </c>
      <c r="H83" s="13">
        <f t="shared" si="9"/>
        <v>47.42</v>
      </c>
      <c r="I83"/>
      <c r="J83" s="12">
        <f t="shared" si="11"/>
        <v>118.05145508224376</v>
      </c>
      <c r="K83" s="12">
        <f t="shared" si="12"/>
        <v>108.31048783916769</v>
      </c>
      <c r="L83" s="16">
        <f t="shared" si="13"/>
        <v>97.0628833934377</v>
      </c>
      <c r="M83" s="7">
        <f t="shared" si="14"/>
      </c>
      <c r="N83" s="8">
        <f t="shared" si="15"/>
        <v>-21.381755812974838</v>
      </c>
    </row>
    <row r="84" spans="1:14" ht="12.75" outlineLevel="1">
      <c r="A84" s="1">
        <v>201810</v>
      </c>
      <c r="B84" s="2">
        <v>42.88</v>
      </c>
      <c r="C84" s="2">
        <v>3447.07</v>
      </c>
      <c r="E84" s="3">
        <f t="shared" si="10"/>
        <v>-10.587686567164177</v>
      </c>
      <c r="G84" s="12">
        <f t="shared" si="8"/>
        <v>201810</v>
      </c>
      <c r="H84" s="13">
        <f t="shared" si="9"/>
        <v>42.88</v>
      </c>
      <c r="I84"/>
      <c r="J84" s="12">
        <f t="shared" si="11"/>
        <v>138.4794776119403</v>
      </c>
      <c r="K84" s="12">
        <f t="shared" si="12"/>
        <v>116.57143967661692</v>
      </c>
      <c r="L84" s="16">
        <f t="shared" si="13"/>
        <v>95.63150676016699</v>
      </c>
      <c r="M84" s="7">
        <f t="shared" si="14"/>
      </c>
      <c r="N84" s="8">
        <f t="shared" si="15"/>
        <v>-38.695585442017546</v>
      </c>
    </row>
    <row r="85" spans="1:14" ht="12.75" outlineLevel="1">
      <c r="A85" s="1">
        <v>201811</v>
      </c>
      <c r="B85" s="2">
        <v>43.82</v>
      </c>
      <c r="C85" s="2">
        <v>3487.9</v>
      </c>
      <c r="E85" s="3">
        <f t="shared" si="10"/>
        <v>2.145139205842076</v>
      </c>
      <c r="G85" s="12">
        <f t="shared" si="8"/>
        <v>201811</v>
      </c>
      <c r="H85" s="13">
        <f t="shared" si="9"/>
        <v>43.82</v>
      </c>
      <c r="I85"/>
      <c r="J85" s="12">
        <f t="shared" si="11"/>
        <v>133.93427658603377</v>
      </c>
      <c r="K85" s="12">
        <f t="shared" si="12"/>
        <v>111.2429636391298</v>
      </c>
      <c r="L85" s="16">
        <f t="shared" si="13"/>
        <v>97.97339044679813</v>
      </c>
      <c r="M85" s="7">
        <f t="shared" si="14"/>
      </c>
      <c r="N85" s="8">
        <f t="shared" si="15"/>
        <v>-34.59264021266854</v>
      </c>
    </row>
    <row r="86" spans="1:14" ht="12.75" outlineLevel="1">
      <c r="A86" s="1">
        <v>201812</v>
      </c>
      <c r="B86" s="2">
        <v>40.6</v>
      </c>
      <c r="C86" s="9">
        <v>3243.63</v>
      </c>
      <c r="E86" s="3">
        <f t="shared" si="10"/>
        <v>-7.931034482758617</v>
      </c>
      <c r="G86" s="12">
        <f t="shared" si="8"/>
        <v>201812</v>
      </c>
      <c r="H86" s="13">
        <f t="shared" si="9"/>
        <v>40.6</v>
      </c>
      <c r="I86"/>
      <c r="J86" s="12">
        <f t="shared" si="11"/>
        <v>143.07881773399015</v>
      </c>
      <c r="K86" s="12">
        <f t="shared" si="12"/>
        <v>116.4757799671593</v>
      </c>
      <c r="L86" s="16">
        <f t="shared" si="13"/>
        <v>98.99893044288731</v>
      </c>
      <c r="M86" s="7">
        <f t="shared" si="14"/>
      </c>
      <c r="N86" s="8">
        <f t="shared" si="15"/>
        <v>-41.22900047102141</v>
      </c>
    </row>
    <row r="87" spans="1:14" ht="12.75" outlineLevel="1">
      <c r="A87" s="1">
        <v>201901</v>
      </c>
      <c r="B87" s="2">
        <v>40.7</v>
      </c>
      <c r="C87" s="9">
        <v>3507.84</v>
      </c>
      <c r="E87" s="3">
        <f t="shared" si="10"/>
        <v>0.24570024570024918</v>
      </c>
      <c r="G87" s="12">
        <f t="shared" si="8"/>
        <v>201901</v>
      </c>
      <c r="H87" s="13">
        <f t="shared" si="9"/>
        <v>40.7</v>
      </c>
      <c r="I87"/>
      <c r="J87" s="12">
        <f t="shared" si="11"/>
        <v>152.2113022113022</v>
      </c>
      <c r="K87" s="12">
        <f t="shared" si="12"/>
        <v>111.83865683865685</v>
      </c>
      <c r="L87" s="16">
        <f t="shared" si="13"/>
        <v>94.05534186369226</v>
      </c>
      <c r="M87" s="7">
        <f t="shared" si="14"/>
      </c>
      <c r="N87" s="8">
        <f t="shared" si="15"/>
        <v>-50.35650485004319</v>
      </c>
    </row>
    <row r="88" spans="1:14" ht="12.75" outlineLevel="1">
      <c r="A88" s="1">
        <v>201902</v>
      </c>
      <c r="B88" s="2">
        <v>39.68</v>
      </c>
      <c r="C88" s="9">
        <v>3604.48</v>
      </c>
      <c r="E88" s="3">
        <f t="shared" si="10"/>
        <v>-2.57056451612904</v>
      </c>
      <c r="G88" s="12">
        <f t="shared" si="8"/>
        <v>201902</v>
      </c>
      <c r="H88" s="13">
        <f t="shared" si="9"/>
        <v>39.68</v>
      </c>
      <c r="I88"/>
      <c r="J88" s="12">
        <f t="shared" si="11"/>
        <v>142.2631048387097</v>
      </c>
      <c r="K88" s="12">
        <f t="shared" si="12"/>
        <v>111.19161626344088</v>
      </c>
      <c r="L88" s="16">
        <f t="shared" si="13"/>
        <v>91.25542412688125</v>
      </c>
      <c r="M88" s="7">
        <f t="shared" si="14"/>
      </c>
      <c r="N88" s="8">
        <f t="shared" si="15"/>
        <v>-43.81260410406084</v>
      </c>
    </row>
    <row r="89" spans="1:14" ht="12.75" outlineLevel="1">
      <c r="A89" s="1">
        <v>201903</v>
      </c>
      <c r="E89" s="3" t="e">
        <f t="shared" si="10"/>
        <v>#DIV/0!</v>
      </c>
      <c r="G89" s="12">
        <f t="shared" si="8"/>
        <v>201903</v>
      </c>
      <c r="H89" s="13">
        <f t="shared" si="9"/>
        <v>0</v>
      </c>
      <c r="I89"/>
      <c r="J89" s="12" t="e">
        <f t="shared" si="11"/>
        <v>#DIV/0!</v>
      </c>
      <c r="K89" s="12" t="e">
        <f t="shared" si="12"/>
        <v>#DIV/0!</v>
      </c>
      <c r="L89" s="16" t="e">
        <f t="shared" si="13"/>
        <v>#DIV/0!</v>
      </c>
      <c r="M89" s="7" t="e">
        <f t="shared" si="14"/>
        <v>#DIV/0!</v>
      </c>
      <c r="N89" s="8" t="e">
        <f t="shared" si="15"/>
        <v>#DIV/0!</v>
      </c>
    </row>
    <row r="90" spans="1:14" ht="12.75" outlineLevel="1">
      <c r="A90" s="1">
        <v>201904</v>
      </c>
      <c r="E90" s="3" t="e">
        <f t="shared" si="10"/>
        <v>#DIV/0!</v>
      </c>
      <c r="G90" s="12">
        <f t="shared" si="8"/>
        <v>201904</v>
      </c>
      <c r="H90" s="13">
        <f t="shared" si="9"/>
        <v>0</v>
      </c>
      <c r="I90"/>
      <c r="J90" s="12" t="e">
        <f t="shared" si="11"/>
        <v>#DIV/0!</v>
      </c>
      <c r="K90" s="12" t="e">
        <f t="shared" si="12"/>
        <v>#DIV/0!</v>
      </c>
      <c r="L90" s="16" t="e">
        <f t="shared" si="13"/>
        <v>#DIV/0!</v>
      </c>
      <c r="M90" s="7" t="e">
        <f t="shared" si="14"/>
        <v>#DIV/0!</v>
      </c>
      <c r="N90" s="8" t="e">
        <f t="shared" si="15"/>
        <v>#DIV/0!</v>
      </c>
    </row>
    <row r="91" spans="1:14" ht="12.75" outlineLevel="1">
      <c r="A91" s="1">
        <v>201905</v>
      </c>
      <c r="E91" s="3" t="e">
        <f t="shared" si="10"/>
        <v>#DIV/0!</v>
      </c>
      <c r="G91" s="12">
        <f t="shared" si="8"/>
        <v>201905</v>
      </c>
      <c r="H91" s="13">
        <f t="shared" si="9"/>
        <v>0</v>
      </c>
      <c r="I91"/>
      <c r="J91" s="12" t="e">
        <f t="shared" si="11"/>
        <v>#DIV/0!</v>
      </c>
      <c r="K91" s="12" t="e">
        <f t="shared" si="12"/>
        <v>#DIV/0!</v>
      </c>
      <c r="L91" s="16" t="e">
        <f t="shared" si="13"/>
        <v>#DIV/0!</v>
      </c>
      <c r="M91" s="7" t="e">
        <f t="shared" si="14"/>
        <v>#DIV/0!</v>
      </c>
      <c r="N91" s="8" t="e">
        <f t="shared" si="15"/>
        <v>#DIV/0!</v>
      </c>
    </row>
    <row r="92" spans="1:14" ht="12.75" outlineLevel="1">
      <c r="A92" s="1">
        <v>201906</v>
      </c>
      <c r="E92" s="3" t="e">
        <f t="shared" si="10"/>
        <v>#DIV/0!</v>
      </c>
      <c r="G92" s="12">
        <f t="shared" si="8"/>
        <v>201906</v>
      </c>
      <c r="H92" s="13">
        <f t="shared" si="9"/>
        <v>0</v>
      </c>
      <c r="I92"/>
      <c r="J92" s="12" t="e">
        <f t="shared" si="11"/>
        <v>#DIV/0!</v>
      </c>
      <c r="K92" s="12" t="e">
        <f t="shared" si="12"/>
        <v>#DIV/0!</v>
      </c>
      <c r="L92" s="16" t="e">
        <f t="shared" si="13"/>
        <v>#DIV/0!</v>
      </c>
      <c r="M92" s="7" t="e">
        <f t="shared" si="14"/>
        <v>#DIV/0!</v>
      </c>
      <c r="N92" s="8" t="e">
        <f t="shared" si="15"/>
        <v>#DIV/0!</v>
      </c>
    </row>
    <row r="93" spans="1:14" ht="12.75" outlineLevel="1">
      <c r="A93" s="1">
        <v>201907</v>
      </c>
      <c r="E93" s="3" t="e">
        <f t="shared" si="10"/>
        <v>#DIV/0!</v>
      </c>
      <c r="G93" s="12">
        <f t="shared" si="8"/>
        <v>201907</v>
      </c>
      <c r="H93" s="13">
        <f t="shared" si="9"/>
        <v>0</v>
      </c>
      <c r="I93"/>
      <c r="J93" s="12" t="e">
        <f t="shared" si="11"/>
        <v>#DIV/0!</v>
      </c>
      <c r="K93" s="12" t="e">
        <f t="shared" si="12"/>
        <v>#DIV/0!</v>
      </c>
      <c r="L93" s="16" t="e">
        <f t="shared" si="13"/>
        <v>#DIV/0!</v>
      </c>
      <c r="M93" s="7" t="e">
        <f t="shared" si="14"/>
        <v>#DIV/0!</v>
      </c>
      <c r="N93" s="8" t="e">
        <f t="shared" si="15"/>
        <v>#DIV/0!</v>
      </c>
    </row>
    <row r="94" spans="1:14" ht="12.75" outlineLevel="1">
      <c r="A94" s="1">
        <v>201908</v>
      </c>
      <c r="E94" s="3" t="e">
        <f t="shared" si="10"/>
        <v>#DIV/0!</v>
      </c>
      <c r="G94" s="12">
        <f t="shared" si="8"/>
        <v>201908</v>
      </c>
      <c r="H94" s="13">
        <f t="shared" si="9"/>
        <v>0</v>
      </c>
      <c r="I94"/>
      <c r="J94" s="12" t="e">
        <f t="shared" si="11"/>
        <v>#DIV/0!</v>
      </c>
      <c r="K94" s="12" t="e">
        <f t="shared" si="12"/>
        <v>#DIV/0!</v>
      </c>
      <c r="L94" s="16" t="e">
        <f t="shared" si="13"/>
        <v>#DIV/0!</v>
      </c>
      <c r="M94" s="7" t="e">
        <f t="shared" si="14"/>
        <v>#DIV/0!</v>
      </c>
      <c r="N94" s="8" t="e">
        <f t="shared" si="15"/>
        <v>#DIV/0!</v>
      </c>
    </row>
    <row r="95" spans="1:14" ht="12.75" outlineLevel="1">
      <c r="A95" s="1">
        <v>201909</v>
      </c>
      <c r="E95" s="3" t="e">
        <f t="shared" si="10"/>
        <v>#DIV/0!</v>
      </c>
      <c r="G95" s="12">
        <f t="shared" si="8"/>
        <v>201909</v>
      </c>
      <c r="H95" s="13">
        <f t="shared" si="9"/>
        <v>0</v>
      </c>
      <c r="I95"/>
      <c r="J95" s="12" t="e">
        <f t="shared" si="11"/>
        <v>#DIV/0!</v>
      </c>
      <c r="K95" s="12" t="e">
        <f t="shared" si="12"/>
        <v>#DIV/0!</v>
      </c>
      <c r="L95" s="16" t="e">
        <f t="shared" si="13"/>
        <v>#DIV/0!</v>
      </c>
      <c r="M95" s="7" t="e">
        <f t="shared" si="14"/>
        <v>#DIV/0!</v>
      </c>
      <c r="N95" s="8" t="e">
        <f t="shared" si="15"/>
        <v>#DIV/0!</v>
      </c>
    </row>
    <row r="96" spans="1:14" ht="12.75" outlineLevel="1">
      <c r="A96" s="1">
        <v>201910</v>
      </c>
      <c r="E96" s="3" t="e">
        <f t="shared" si="10"/>
        <v>#DIV/0!</v>
      </c>
      <c r="G96" s="12">
        <f t="shared" si="8"/>
        <v>201910</v>
      </c>
      <c r="H96" s="13">
        <f t="shared" si="9"/>
        <v>0</v>
      </c>
      <c r="I96"/>
      <c r="J96" s="12" t="e">
        <f t="shared" si="11"/>
        <v>#DIV/0!</v>
      </c>
      <c r="K96" s="12" t="e">
        <f t="shared" si="12"/>
        <v>#DIV/0!</v>
      </c>
      <c r="L96" s="16" t="e">
        <f t="shared" si="13"/>
        <v>#DIV/0!</v>
      </c>
      <c r="M96" s="7" t="e">
        <f t="shared" si="14"/>
        <v>#DIV/0!</v>
      </c>
      <c r="N96" s="8" t="e">
        <f t="shared" si="15"/>
        <v>#DIV/0!</v>
      </c>
    </row>
    <row r="97" spans="1:14" ht="12.75" outlineLevel="1">
      <c r="A97" s="1">
        <v>201911</v>
      </c>
      <c r="E97" s="3" t="e">
        <f t="shared" si="10"/>
        <v>#DIV/0!</v>
      </c>
      <c r="G97" s="12">
        <f t="shared" si="8"/>
        <v>201911</v>
      </c>
      <c r="H97" s="13">
        <f t="shared" si="9"/>
        <v>0</v>
      </c>
      <c r="I97"/>
      <c r="J97" s="12" t="e">
        <f t="shared" si="11"/>
        <v>#DIV/0!</v>
      </c>
      <c r="K97" s="12" t="e">
        <f t="shared" si="12"/>
        <v>#DIV/0!</v>
      </c>
      <c r="L97" s="16" t="e">
        <f t="shared" si="13"/>
        <v>#DIV/0!</v>
      </c>
      <c r="M97" s="7" t="e">
        <f t="shared" si="14"/>
        <v>#DIV/0!</v>
      </c>
      <c r="N97" s="8" t="e">
        <f t="shared" si="15"/>
        <v>#DIV/0!</v>
      </c>
    </row>
    <row r="98" spans="1:14" ht="12.75" outlineLevel="1">
      <c r="A98" s="1">
        <v>201912</v>
      </c>
      <c r="E98" s="3" t="e">
        <f t="shared" si="10"/>
        <v>#DIV/0!</v>
      </c>
      <c r="G98" s="12">
        <f t="shared" si="8"/>
        <v>201912</v>
      </c>
      <c r="H98" s="13">
        <f t="shared" si="9"/>
        <v>0</v>
      </c>
      <c r="I98"/>
      <c r="J98" s="12" t="e">
        <f t="shared" si="11"/>
        <v>#DIV/0!</v>
      </c>
      <c r="K98" s="12" t="e">
        <f t="shared" si="12"/>
        <v>#DIV/0!</v>
      </c>
      <c r="L98" s="16" t="e">
        <f t="shared" si="13"/>
        <v>#DIV/0!</v>
      </c>
      <c r="M98" s="7" t="e">
        <f t="shared" si="14"/>
        <v>#DIV/0!</v>
      </c>
      <c r="N98" s="8" t="e">
        <f t="shared" si="15"/>
        <v>#DIV/0!</v>
      </c>
    </row>
  </sheetData>
  <sheetProtection/>
  <printOptions/>
  <pageMargins left="0.79" right="0.79" top="1.05" bottom="1.05" header="0.79" footer="0.79"/>
  <pageSetup horizontalDpi="300" verticalDpi="300" orientation="portrait" paperSize="9"/>
  <headerFooter scaleWithDoc="0" alignWithMargins="0">
    <oddHeader>&amp;C&amp;"Times New Roman,Standaard"&amp;12&amp;A</oddHeader>
    <oddFooter>&amp;C&amp;"Times New Roman,Standaard"&amp;12Pagina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W98"/>
  <sheetViews>
    <sheetView zoomScale="80" zoomScaleNormal="80" workbookViewId="0" topLeftCell="A55">
      <selection activeCell="C89" sqref="C89"/>
    </sheetView>
  </sheetViews>
  <sheetFormatPr defaultColWidth="12.28125" defaultRowHeight="12.75" customHeight="1" outlineLevelRow="1"/>
  <cols>
    <col min="1" max="1" width="8.7109375" style="1" bestFit="1" customWidth="1"/>
    <col min="2" max="2" width="8.140625" style="2" bestFit="1" customWidth="1"/>
    <col min="3" max="3" width="8.28125" style="2" bestFit="1" customWidth="1"/>
    <col min="4" max="4" width="11.57421875" style="0" bestFit="1" customWidth="1"/>
    <col min="5" max="5" width="11.57421875" style="3" bestFit="1" customWidth="1"/>
    <col min="6" max="6" width="11.57421875" style="0" bestFit="1" customWidth="1"/>
    <col min="7" max="7" width="11.57421875" style="12" bestFit="1" customWidth="1"/>
    <col min="8" max="8" width="11.57421875" style="13" bestFit="1" customWidth="1"/>
    <col min="9" max="9" width="11.57421875" style="6" bestFit="1" customWidth="1"/>
    <col min="10" max="12" width="11.57421875" style="12" bestFit="1" customWidth="1"/>
    <col min="13" max="13" width="11.57421875" style="7" bestFit="1" customWidth="1"/>
    <col min="14" max="14" width="11.57421875" style="8" bestFit="1" customWidth="1"/>
    <col min="15" max="16384" width="11.57421875" style="0" bestFit="1" customWidth="1"/>
  </cols>
  <sheetData>
    <row r="1" spans="2:23" ht="12.75" outlineLevel="1">
      <c r="B1" s="2" t="s">
        <v>994</v>
      </c>
      <c r="C1" s="2" t="s">
        <v>0</v>
      </c>
      <c r="G1" s="12" t="str">
        <f>B1</f>
        <v>UCB</v>
      </c>
      <c r="Q1">
        <v>2017</v>
      </c>
      <c r="R1">
        <v>2016</v>
      </c>
      <c r="S1">
        <v>2015</v>
      </c>
      <c r="T1">
        <v>2014</v>
      </c>
      <c r="U1">
        <v>2013</v>
      </c>
      <c r="V1">
        <v>2012</v>
      </c>
      <c r="W1">
        <v>2011</v>
      </c>
    </row>
    <row r="2" spans="1:23" ht="12.75" outlineLevel="1">
      <c r="A2" s="1" t="s">
        <v>1</v>
      </c>
      <c r="B2" s="2" t="s">
        <v>5</v>
      </c>
      <c r="C2" s="2" t="s">
        <v>5</v>
      </c>
      <c r="E2" s="3" t="s">
        <v>6</v>
      </c>
      <c r="G2" s="12" t="s">
        <v>1</v>
      </c>
      <c r="H2" s="13" t="s">
        <v>7</v>
      </c>
      <c r="J2" s="12" t="s">
        <v>8</v>
      </c>
      <c r="K2" s="12" t="s">
        <v>9</v>
      </c>
      <c r="L2" s="12" t="s">
        <v>10</v>
      </c>
      <c r="N2" s="8" t="s">
        <v>11</v>
      </c>
      <c r="P2" s="18" t="s">
        <v>73</v>
      </c>
      <c r="Q2" s="18">
        <v>194.51</v>
      </c>
      <c r="R2" s="21">
        <v>194.51</v>
      </c>
      <c r="S2" s="21">
        <v>194.51</v>
      </c>
      <c r="T2" s="21">
        <v>194.51</v>
      </c>
      <c r="U2" s="21">
        <v>183.43</v>
      </c>
      <c r="V2" s="21">
        <v>179.3</v>
      </c>
      <c r="W2">
        <v>178.48600000000002</v>
      </c>
    </row>
    <row r="3" spans="1:23" ht="12.75" outlineLevel="1">
      <c r="A3" s="1">
        <v>201201</v>
      </c>
      <c r="B3" s="9">
        <v>29.91</v>
      </c>
      <c r="C3" s="2">
        <v>2206.8</v>
      </c>
      <c r="G3" s="12">
        <f aca="true" t="shared" si="0" ref="G3:G66">A3</f>
        <v>201201</v>
      </c>
      <c r="H3" s="13">
        <f aca="true" t="shared" si="1" ref="H3:H66">$B3</f>
        <v>29.91</v>
      </c>
      <c r="L3" s="16"/>
      <c r="P3" s="18" t="s">
        <v>78</v>
      </c>
      <c r="Q3" s="18" t="s">
        <v>606</v>
      </c>
      <c r="R3" s="21" t="s">
        <v>327</v>
      </c>
      <c r="S3" s="21" t="s">
        <v>995</v>
      </c>
      <c r="T3" s="21" t="s">
        <v>225</v>
      </c>
      <c r="U3" s="21" t="s">
        <v>222</v>
      </c>
      <c r="V3" s="21" t="s">
        <v>462</v>
      </c>
      <c r="W3" t="s">
        <v>750</v>
      </c>
    </row>
    <row r="4" spans="1:23" ht="12.75" outlineLevel="1">
      <c r="A4" s="1">
        <v>201202</v>
      </c>
      <c r="B4" s="9">
        <v>29.16</v>
      </c>
      <c r="C4" s="2">
        <v>2275.86</v>
      </c>
      <c r="E4" s="3">
        <f aca="true" t="shared" si="2" ref="E4:E67">100*($B4-$B3)/$B4</f>
        <v>-2.57201646090535</v>
      </c>
      <c r="G4" s="12">
        <f t="shared" si="0"/>
        <v>201202</v>
      </c>
      <c r="H4" s="13">
        <f t="shared" si="1"/>
        <v>29.16</v>
      </c>
      <c r="L4" s="16"/>
      <c r="P4" s="18" t="s">
        <v>86</v>
      </c>
      <c r="Q4" s="18" t="s">
        <v>547</v>
      </c>
      <c r="R4" s="21" t="s">
        <v>222</v>
      </c>
      <c r="S4" s="21" t="s">
        <v>385</v>
      </c>
      <c r="T4" s="21" t="s">
        <v>777</v>
      </c>
      <c r="U4" s="21" t="s">
        <v>283</v>
      </c>
      <c r="V4" s="21" t="s">
        <v>627</v>
      </c>
      <c r="W4" t="s">
        <v>562</v>
      </c>
    </row>
    <row r="5" spans="1:23" ht="12.75" outlineLevel="1">
      <c r="A5" s="1">
        <v>201203</v>
      </c>
      <c r="B5" s="9">
        <v>31.130000000000003</v>
      </c>
      <c r="C5" s="2">
        <v>2324.05</v>
      </c>
      <c r="E5" s="3">
        <f t="shared" si="2"/>
        <v>6.328300674590434</v>
      </c>
      <c r="G5" s="12">
        <f t="shared" si="0"/>
        <v>201203</v>
      </c>
      <c r="H5" s="13">
        <f t="shared" si="1"/>
        <v>31.130000000000003</v>
      </c>
      <c r="L5" s="16"/>
      <c r="P5" s="18" t="s">
        <v>93</v>
      </c>
      <c r="Q5" s="18" t="s">
        <v>197</v>
      </c>
      <c r="R5" s="21" t="s">
        <v>996</v>
      </c>
      <c r="S5" s="21" t="s">
        <v>368</v>
      </c>
      <c r="T5" s="21" t="s">
        <v>221</v>
      </c>
      <c r="U5" s="21" t="s">
        <v>997</v>
      </c>
      <c r="V5" s="21" t="s">
        <v>440</v>
      </c>
      <c r="W5" t="s">
        <v>998</v>
      </c>
    </row>
    <row r="6" spans="1:23" ht="12.75" outlineLevel="1">
      <c r="A6" s="1">
        <v>201204</v>
      </c>
      <c r="B6" s="9">
        <v>34.68</v>
      </c>
      <c r="C6" s="2">
        <v>2208.44</v>
      </c>
      <c r="E6" s="3">
        <f t="shared" si="2"/>
        <v>10.236447520184536</v>
      </c>
      <c r="G6" s="12">
        <f t="shared" si="0"/>
        <v>201204</v>
      </c>
      <c r="H6" s="13">
        <f t="shared" si="1"/>
        <v>34.68</v>
      </c>
      <c r="L6" s="16"/>
      <c r="P6" s="18" t="s">
        <v>101</v>
      </c>
      <c r="Q6" s="18" t="s">
        <v>999</v>
      </c>
      <c r="R6" s="21" t="s">
        <v>187</v>
      </c>
      <c r="S6" s="21" t="s">
        <v>466</v>
      </c>
      <c r="T6" s="21" t="s">
        <v>1000</v>
      </c>
      <c r="U6" s="21" t="s">
        <v>458</v>
      </c>
      <c r="V6" s="21" t="s">
        <v>1001</v>
      </c>
      <c r="W6" t="s">
        <v>135</v>
      </c>
    </row>
    <row r="7" spans="1:23" ht="12.75" outlineLevel="1">
      <c r="A7" s="1">
        <v>201205</v>
      </c>
      <c r="B7" s="9">
        <v>37.27</v>
      </c>
      <c r="C7" s="2">
        <v>2093.56</v>
      </c>
      <c r="E7" s="3">
        <f t="shared" si="2"/>
        <v>6.94928897236384</v>
      </c>
      <c r="G7" s="12">
        <f t="shared" si="0"/>
        <v>201205</v>
      </c>
      <c r="H7" s="13">
        <f t="shared" si="1"/>
        <v>37.27</v>
      </c>
      <c r="L7" s="16"/>
      <c r="P7" s="18" t="s">
        <v>109</v>
      </c>
      <c r="Q7" s="18" t="s">
        <v>1002</v>
      </c>
      <c r="R7" s="21" t="s">
        <v>1003</v>
      </c>
      <c r="S7" s="21" t="s">
        <v>1004</v>
      </c>
      <c r="T7" s="21" t="s">
        <v>1005</v>
      </c>
      <c r="U7" s="21" t="s">
        <v>1006</v>
      </c>
      <c r="V7" s="21" t="s">
        <v>1007</v>
      </c>
      <c r="W7" t="s">
        <v>1008</v>
      </c>
    </row>
    <row r="8" spans="1:23" ht="12.75" outlineLevel="1">
      <c r="A8" s="1">
        <v>201206</v>
      </c>
      <c r="B8" s="9">
        <v>39.160000000000004</v>
      </c>
      <c r="C8" s="2">
        <v>2227.63</v>
      </c>
      <c r="E8" s="3">
        <f t="shared" si="2"/>
        <v>4.826353421859041</v>
      </c>
      <c r="G8" s="12">
        <f t="shared" si="0"/>
        <v>201206</v>
      </c>
      <c r="H8" s="13">
        <f t="shared" si="1"/>
        <v>39.160000000000004</v>
      </c>
      <c r="L8" s="16"/>
      <c r="P8" s="18" t="s">
        <v>117</v>
      </c>
      <c r="Q8" s="18" t="s">
        <v>1009</v>
      </c>
      <c r="R8" s="21" t="s">
        <v>1010</v>
      </c>
      <c r="S8" s="21" t="s">
        <v>1011</v>
      </c>
      <c r="T8" s="21" t="s">
        <v>1012</v>
      </c>
      <c r="U8" s="21" t="s">
        <v>1013</v>
      </c>
      <c r="V8" s="21" t="s">
        <v>1014</v>
      </c>
      <c r="W8" t="s">
        <v>1015</v>
      </c>
    </row>
    <row r="9" spans="1:23" ht="12.75" outlineLevel="1">
      <c r="A9" s="1">
        <v>201207</v>
      </c>
      <c r="B9" s="9">
        <v>40.07</v>
      </c>
      <c r="C9" s="2">
        <v>2274.84</v>
      </c>
      <c r="E9" s="3">
        <f t="shared" si="2"/>
        <v>2.2710257050162133</v>
      </c>
      <c r="G9" s="12">
        <f t="shared" si="0"/>
        <v>201207</v>
      </c>
      <c r="H9" s="13">
        <f t="shared" si="1"/>
        <v>40.07</v>
      </c>
      <c r="L9" s="16"/>
      <c r="P9" s="18" t="s">
        <v>125</v>
      </c>
      <c r="Q9" s="18" t="s">
        <v>1016</v>
      </c>
      <c r="R9" s="21" t="s">
        <v>1017</v>
      </c>
      <c r="S9" s="21" t="s">
        <v>1018</v>
      </c>
      <c r="T9" s="21" t="s">
        <v>1019</v>
      </c>
      <c r="U9" s="21" t="s">
        <v>1020</v>
      </c>
      <c r="V9" s="21" t="s">
        <v>1021</v>
      </c>
      <c r="W9" t="s">
        <v>1022</v>
      </c>
    </row>
    <row r="10" spans="1:23" ht="12.75" outlineLevel="1">
      <c r="A10" s="1">
        <v>201208</v>
      </c>
      <c r="B10" s="9">
        <v>38.339999999999996</v>
      </c>
      <c r="C10" s="2">
        <v>2345.69</v>
      </c>
      <c r="E10" s="3">
        <f t="shared" si="2"/>
        <v>-4.512258737610861</v>
      </c>
      <c r="G10" s="12">
        <f t="shared" si="0"/>
        <v>201208</v>
      </c>
      <c r="H10" s="13">
        <f t="shared" si="1"/>
        <v>38.339999999999996</v>
      </c>
      <c r="L10" s="16"/>
      <c r="P10" s="18" t="s">
        <v>133</v>
      </c>
      <c r="Q10" s="18" t="s">
        <v>1023</v>
      </c>
      <c r="R10" s="21" t="s">
        <v>1024</v>
      </c>
      <c r="S10" s="21" t="s">
        <v>917</v>
      </c>
      <c r="T10" s="21" t="s">
        <v>139</v>
      </c>
      <c r="U10" s="21" t="s">
        <v>559</v>
      </c>
      <c r="V10" s="21" t="s">
        <v>159</v>
      </c>
      <c r="W10" t="s">
        <v>750</v>
      </c>
    </row>
    <row r="11" spans="1:23" ht="12.75" outlineLevel="1">
      <c r="A11" s="1">
        <v>201209</v>
      </c>
      <c r="B11" s="9">
        <v>42.06</v>
      </c>
      <c r="C11" s="2">
        <v>2373.3300000000004</v>
      </c>
      <c r="E11" s="3">
        <f t="shared" si="2"/>
        <v>8.844507845934393</v>
      </c>
      <c r="G11" s="12">
        <f t="shared" si="0"/>
        <v>201209</v>
      </c>
      <c r="H11" s="13">
        <f t="shared" si="1"/>
        <v>42.06</v>
      </c>
      <c r="L11" s="16"/>
      <c r="P11" s="18" t="s">
        <v>141</v>
      </c>
      <c r="Q11" s="18" t="s">
        <v>1025</v>
      </c>
      <c r="R11" s="21" t="s">
        <v>1026</v>
      </c>
      <c r="S11" s="21" t="s">
        <v>1027</v>
      </c>
      <c r="T11" s="21" t="s">
        <v>1028</v>
      </c>
      <c r="U11" s="21" t="s">
        <v>1029</v>
      </c>
      <c r="V11" s="21" t="s">
        <v>1030</v>
      </c>
      <c r="W11" t="s">
        <v>1031</v>
      </c>
    </row>
    <row r="12" spans="1:12" ht="12.75" outlineLevel="1">
      <c r="A12" s="1">
        <v>201210</v>
      </c>
      <c r="B12" s="9">
        <v>44.23</v>
      </c>
      <c r="C12" s="2">
        <v>2369.21</v>
      </c>
      <c r="E12" s="3">
        <f t="shared" si="2"/>
        <v>4.906172281257054</v>
      </c>
      <c r="G12" s="12">
        <f t="shared" si="0"/>
        <v>201210</v>
      </c>
      <c r="H12" s="13">
        <f t="shared" si="1"/>
        <v>44.23</v>
      </c>
      <c r="L12" s="16"/>
    </row>
    <row r="13" spans="1:12" ht="12.75" outlineLevel="1">
      <c r="A13" s="1">
        <v>201211</v>
      </c>
      <c r="B13" s="9">
        <v>42.9</v>
      </c>
      <c r="C13" s="2">
        <v>2436.9500000000003</v>
      </c>
      <c r="E13" s="3">
        <f t="shared" si="2"/>
        <v>-3.1002331002330963</v>
      </c>
      <c r="G13" s="12">
        <f t="shared" si="0"/>
        <v>201211</v>
      </c>
      <c r="H13" s="13">
        <f t="shared" si="1"/>
        <v>42.9</v>
      </c>
      <c r="L13" s="16"/>
    </row>
    <row r="14" spans="1:12" ht="12.75" outlineLevel="1">
      <c r="A14" s="1">
        <v>201212</v>
      </c>
      <c r="B14" s="9">
        <v>42.48</v>
      </c>
      <c r="C14" s="2">
        <v>2475.8100000000004</v>
      </c>
      <c r="E14" s="3">
        <f t="shared" si="2"/>
        <v>-0.9887005649717555</v>
      </c>
      <c r="G14" s="12">
        <f t="shared" si="0"/>
        <v>201212</v>
      </c>
      <c r="H14" s="13">
        <f t="shared" si="1"/>
        <v>42.48</v>
      </c>
      <c r="L14" s="16"/>
    </row>
    <row r="15" spans="1:14" ht="12.75" outlineLevel="1">
      <c r="A15" s="1">
        <v>201301</v>
      </c>
      <c r="B15" s="9">
        <v>41.790000000000006</v>
      </c>
      <c r="C15" s="2">
        <v>2520.3500000000004</v>
      </c>
      <c r="E15" s="3">
        <f t="shared" si="2"/>
        <v>-1.6511127063890656</v>
      </c>
      <c r="G15" s="12">
        <f t="shared" si="0"/>
        <v>201301</v>
      </c>
      <c r="H15" s="13">
        <f t="shared" si="1"/>
        <v>41.790000000000006</v>
      </c>
      <c r="J15" s="12">
        <f aca="true" t="shared" si="3" ref="J15:J78">100-100*($B15-$B3)/$B15</f>
        <v>71.57214644651829</v>
      </c>
      <c r="K15" s="12">
        <f aca="true" t="shared" si="4" ref="K15:K78">100*AVERAGE($B4:$B15)/$B15</f>
        <v>92.38055356145807</v>
      </c>
      <c r="L15" s="16">
        <f aca="true" t="shared" si="5" ref="L15:L78">100*(AVERAGE($C4:$C15)/$C15)/(AVERAGE($B4:$B15)/$B15)</f>
        <v>99.94975124859364</v>
      </c>
      <c r="M15" s="7">
        <f aca="true" t="shared" si="6" ref="M15:M78">IF(AND(AVERAGE($B7:$B15)/$B15&lt;1,(AVERAGE($C7:$C15)/$C15/(AVERAGE($B7:$B15)/$B15))&gt;1),"*","")</f>
      </c>
      <c r="N15" s="8">
        <f aca="true" t="shared" si="7" ref="N15:N78">100*AVERAGE($E4:$E15)/STDEVA($E4:$E15)</f>
        <v>51.97315741309104</v>
      </c>
    </row>
    <row r="16" spans="1:14" ht="12.75" outlineLevel="1">
      <c r="A16" s="1">
        <v>201302</v>
      </c>
      <c r="B16" s="9">
        <v>43.5</v>
      </c>
      <c r="C16" s="2">
        <v>2569.17</v>
      </c>
      <c r="E16" s="3">
        <f t="shared" si="2"/>
        <v>3.9310344827586063</v>
      </c>
      <c r="G16" s="12">
        <f t="shared" si="0"/>
        <v>201302</v>
      </c>
      <c r="H16" s="13">
        <f t="shared" si="1"/>
        <v>43.5</v>
      </c>
      <c r="J16" s="12">
        <f t="shared" si="3"/>
        <v>67.0344827586207</v>
      </c>
      <c r="K16" s="12">
        <f t="shared" si="4"/>
        <v>91.49616858237549</v>
      </c>
      <c r="L16" s="16">
        <f t="shared" si="5"/>
        <v>100.038019396928</v>
      </c>
      <c r="M16" s="7">
        <f t="shared" si="6"/>
      </c>
      <c r="N16" s="8">
        <f t="shared" si="7"/>
        <v>66.17789939472604</v>
      </c>
    </row>
    <row r="17" spans="1:14" ht="12.75" outlineLevel="1">
      <c r="A17" s="1">
        <v>201303</v>
      </c>
      <c r="B17" s="9">
        <v>48.95</v>
      </c>
      <c r="C17" s="2">
        <v>2592.19</v>
      </c>
      <c r="E17" s="3">
        <f t="shared" si="2"/>
        <v>11.133810010214509</v>
      </c>
      <c r="G17" s="12">
        <f t="shared" si="0"/>
        <v>201303</v>
      </c>
      <c r="H17" s="13">
        <f t="shared" si="1"/>
        <v>48.95</v>
      </c>
      <c r="J17" s="12">
        <f t="shared" si="3"/>
        <v>63.59550561797753</v>
      </c>
      <c r="K17" s="12">
        <f t="shared" si="4"/>
        <v>84.34286687095677</v>
      </c>
      <c r="L17" s="16">
        <f t="shared" si="5"/>
        <v>108.58075857987654</v>
      </c>
      <c r="M17" s="7" t="str">
        <f t="shared" si="6"/>
        <v>*</v>
      </c>
      <c r="N17" s="8">
        <f t="shared" si="7"/>
        <v>67.92682875509726</v>
      </c>
    </row>
    <row r="18" spans="1:14" ht="12.75" outlineLevel="1">
      <c r="A18" s="1">
        <v>201304</v>
      </c>
      <c r="B18" s="9">
        <v>44.12</v>
      </c>
      <c r="C18" s="2">
        <v>2643.42</v>
      </c>
      <c r="E18" s="3">
        <f t="shared" si="2"/>
        <v>-10.947416137805996</v>
      </c>
      <c r="G18" s="12">
        <f t="shared" si="0"/>
        <v>201304</v>
      </c>
      <c r="H18" s="13">
        <f t="shared" si="1"/>
        <v>44.12</v>
      </c>
      <c r="J18" s="12">
        <f t="shared" si="3"/>
        <v>78.6038077969175</v>
      </c>
      <c r="K18" s="12">
        <f t="shared" si="4"/>
        <v>95.35924750679965</v>
      </c>
      <c r="L18" s="16">
        <f t="shared" si="5"/>
        <v>95.61374770808507</v>
      </c>
      <c r="M18" s="7">
        <f t="shared" si="6"/>
      </c>
      <c r="N18" s="8">
        <f t="shared" si="7"/>
        <v>28.77689687513504</v>
      </c>
    </row>
    <row r="19" spans="1:14" ht="12.75" outlineLevel="1">
      <c r="A19" s="1">
        <v>201305</v>
      </c>
      <c r="B19" s="9">
        <v>42.290000000000006</v>
      </c>
      <c r="C19" s="2">
        <v>2649.36</v>
      </c>
      <c r="E19" s="3">
        <f t="shared" si="2"/>
        <v>-4.32726412863559</v>
      </c>
      <c r="G19" s="12">
        <f t="shared" si="0"/>
        <v>201305</v>
      </c>
      <c r="H19" s="13">
        <f t="shared" si="1"/>
        <v>42.290000000000006</v>
      </c>
      <c r="J19" s="12">
        <f t="shared" si="3"/>
        <v>88.12958146133838</v>
      </c>
      <c r="K19" s="12">
        <f t="shared" si="4"/>
        <v>100.47489556238668</v>
      </c>
      <c r="L19" s="16">
        <f t="shared" si="5"/>
        <v>92.28210519137076</v>
      </c>
      <c r="M19" s="7">
        <f t="shared" si="6"/>
      </c>
      <c r="N19" s="8">
        <f t="shared" si="7"/>
        <v>13.788140308811775</v>
      </c>
    </row>
    <row r="20" spans="1:14" ht="12.75" outlineLevel="1">
      <c r="A20" s="1">
        <v>201306</v>
      </c>
      <c r="B20" s="9">
        <v>41.38</v>
      </c>
      <c r="C20" s="2">
        <v>2526.11</v>
      </c>
      <c r="E20" s="3">
        <f t="shared" si="2"/>
        <v>-2.199130014499767</v>
      </c>
      <c r="G20" s="12">
        <f t="shared" si="0"/>
        <v>201306</v>
      </c>
      <c r="H20" s="13">
        <f t="shared" si="1"/>
        <v>41.38</v>
      </c>
      <c r="J20" s="12">
        <f t="shared" si="3"/>
        <v>94.63508941517642</v>
      </c>
      <c r="K20" s="12">
        <f t="shared" si="4"/>
        <v>103.13154502980507</v>
      </c>
      <c r="L20" s="16">
        <f t="shared" si="5"/>
        <v>95.24618716651035</v>
      </c>
      <c r="M20" s="7">
        <f t="shared" si="6"/>
      </c>
      <c r="N20" s="8">
        <f t="shared" si="7"/>
        <v>4.515805666362</v>
      </c>
    </row>
    <row r="21" spans="1:14" ht="12.75" outlineLevel="1">
      <c r="A21" s="1">
        <v>201307</v>
      </c>
      <c r="B21" s="9">
        <v>43.33</v>
      </c>
      <c r="C21" s="2">
        <v>2662.68</v>
      </c>
      <c r="E21" s="3">
        <f t="shared" si="2"/>
        <v>4.500346180475412</v>
      </c>
      <c r="G21" s="12">
        <f t="shared" si="0"/>
        <v>201307</v>
      </c>
      <c r="H21" s="13">
        <f t="shared" si="1"/>
        <v>43.33</v>
      </c>
      <c r="J21" s="12">
        <f t="shared" si="3"/>
        <v>92.47634433417956</v>
      </c>
      <c r="K21" s="12">
        <f t="shared" si="4"/>
        <v>99.11723978767598</v>
      </c>
      <c r="L21" s="16">
        <f t="shared" si="5"/>
        <v>95.24526575548744</v>
      </c>
      <c r="M21" s="7">
        <f t="shared" si="6"/>
      </c>
      <c r="N21" s="8">
        <f t="shared" si="7"/>
        <v>7.395102517692175</v>
      </c>
    </row>
    <row r="22" spans="1:14" ht="12.75" outlineLevel="1">
      <c r="A22" s="1">
        <v>201308</v>
      </c>
      <c r="B22" s="9">
        <v>44</v>
      </c>
      <c r="C22" s="2">
        <v>2673.42</v>
      </c>
      <c r="E22" s="3">
        <f t="shared" si="2"/>
        <v>1.5227272727272767</v>
      </c>
      <c r="G22" s="12">
        <f t="shared" si="0"/>
        <v>201308</v>
      </c>
      <c r="H22" s="13">
        <f t="shared" si="1"/>
        <v>44</v>
      </c>
      <c r="J22" s="12">
        <f t="shared" si="3"/>
        <v>87.13636363636363</v>
      </c>
      <c r="K22" s="12">
        <f t="shared" si="4"/>
        <v>98.67992424242424</v>
      </c>
      <c r="L22" s="16">
        <f t="shared" si="5"/>
        <v>96.31826810153485</v>
      </c>
      <c r="M22" s="7">
        <f t="shared" si="6"/>
      </c>
      <c r="N22" s="8">
        <f t="shared" si="7"/>
        <v>15.87238830639469</v>
      </c>
    </row>
    <row r="23" spans="1:14" ht="12.75" outlineLevel="1">
      <c r="A23" s="1">
        <v>201309</v>
      </c>
      <c r="B23" s="9">
        <v>44.99</v>
      </c>
      <c r="C23" s="2">
        <v>2802.27</v>
      </c>
      <c r="E23" s="3">
        <f t="shared" si="2"/>
        <v>2.2004889975550164</v>
      </c>
      <c r="G23" s="12">
        <f t="shared" si="0"/>
        <v>201309</v>
      </c>
      <c r="H23" s="13">
        <f t="shared" si="1"/>
        <v>44.99</v>
      </c>
      <c r="J23" s="12">
        <f t="shared" si="3"/>
        <v>93.48744165370083</v>
      </c>
      <c r="K23" s="12">
        <f t="shared" si="4"/>
        <v>97.051196562199</v>
      </c>
      <c r="L23" s="16">
        <f t="shared" si="5"/>
        <v>94.74593158163171</v>
      </c>
      <c r="M23" s="7">
        <f t="shared" si="6"/>
      </c>
      <c r="N23" s="8">
        <f t="shared" si="7"/>
        <v>7.405412107608793</v>
      </c>
    </row>
    <row r="24" spans="1:14" ht="12.75" outlineLevel="1">
      <c r="A24" s="1">
        <v>201310</v>
      </c>
      <c r="B24" s="2">
        <v>48.42</v>
      </c>
      <c r="C24" s="2">
        <v>2904.3500000000004</v>
      </c>
      <c r="E24" s="3">
        <f t="shared" si="2"/>
        <v>7.083849648905411</v>
      </c>
      <c r="G24" s="12">
        <f t="shared" si="0"/>
        <v>201310</v>
      </c>
      <c r="H24" s="13">
        <f t="shared" si="1"/>
        <v>48.42</v>
      </c>
      <c r="J24" s="12">
        <f t="shared" si="3"/>
        <v>91.3465510119785</v>
      </c>
      <c r="K24" s="12">
        <f t="shared" si="4"/>
        <v>90.89735646427096</v>
      </c>
      <c r="L24" s="16">
        <f t="shared" si="5"/>
        <v>99.29403287072056</v>
      </c>
      <c r="M24" s="7">
        <f t="shared" si="6"/>
      </c>
      <c r="N24" s="8">
        <f t="shared" si="7"/>
        <v>10.293101073429499</v>
      </c>
    </row>
    <row r="25" spans="1:14" ht="12.75" outlineLevel="1">
      <c r="A25" s="1">
        <v>201311</v>
      </c>
      <c r="B25" s="2">
        <v>49.4</v>
      </c>
      <c r="C25" s="2">
        <v>2870.8900000000003</v>
      </c>
      <c r="E25" s="3">
        <f t="shared" si="2"/>
        <v>1.983805668016188</v>
      </c>
      <c r="G25" s="12">
        <f t="shared" si="0"/>
        <v>201311</v>
      </c>
      <c r="H25" s="13">
        <f t="shared" si="1"/>
        <v>49.4</v>
      </c>
      <c r="J25" s="12">
        <f t="shared" si="3"/>
        <v>86.84210526315789</v>
      </c>
      <c r="K25" s="12">
        <f t="shared" si="4"/>
        <v>90.19062078272607</v>
      </c>
      <c r="L25" s="16">
        <f t="shared" si="5"/>
        <v>102.63503076578017</v>
      </c>
      <c r="M25" s="7" t="str">
        <f t="shared" si="6"/>
        <v>*</v>
      </c>
      <c r="N25" s="8">
        <f t="shared" si="7"/>
        <v>17.94414198104303</v>
      </c>
    </row>
    <row r="26" spans="1:14" ht="12.75" outlineLevel="1">
      <c r="A26" s="1">
        <v>201312</v>
      </c>
      <c r="B26" s="2">
        <v>54.14</v>
      </c>
      <c r="C26" s="2">
        <v>2923.82</v>
      </c>
      <c r="E26" s="3">
        <f t="shared" si="2"/>
        <v>8.755079423716294</v>
      </c>
      <c r="G26" s="12">
        <f t="shared" si="0"/>
        <v>201312</v>
      </c>
      <c r="H26" s="13">
        <f t="shared" si="1"/>
        <v>54.14</v>
      </c>
      <c r="J26" s="12">
        <f t="shared" si="3"/>
        <v>78.46324344292574</v>
      </c>
      <c r="K26" s="12">
        <f t="shared" si="4"/>
        <v>84.08909001354515</v>
      </c>
      <c r="L26" s="16">
        <f t="shared" si="5"/>
        <v>109.60794321889044</v>
      </c>
      <c r="M26" s="7" t="str">
        <f t="shared" si="6"/>
        <v>*</v>
      </c>
      <c r="N26" s="8">
        <f t="shared" si="7"/>
        <v>30.253266997179725</v>
      </c>
    </row>
    <row r="27" spans="1:14" ht="12.75" outlineLevel="1">
      <c r="A27" s="1">
        <v>201401</v>
      </c>
      <c r="B27" s="2">
        <v>52.49</v>
      </c>
      <c r="C27" s="2">
        <v>2891.25</v>
      </c>
      <c r="E27" s="3">
        <f t="shared" si="2"/>
        <v>-3.1434558963612087</v>
      </c>
      <c r="G27" s="12">
        <f t="shared" si="0"/>
        <v>201401</v>
      </c>
      <c r="H27" s="13">
        <f t="shared" si="1"/>
        <v>52.49</v>
      </c>
      <c r="J27" s="12">
        <f t="shared" si="3"/>
        <v>79.61516479329397</v>
      </c>
      <c r="K27" s="12">
        <f t="shared" si="4"/>
        <v>88.4311297389979</v>
      </c>
      <c r="L27" s="16">
        <f t="shared" si="5"/>
        <v>106.60909882363771</v>
      </c>
      <c r="M27" s="7" t="str">
        <f t="shared" si="6"/>
        <v>*</v>
      </c>
      <c r="N27" s="8">
        <f t="shared" si="7"/>
        <v>27.774894971732106</v>
      </c>
    </row>
    <row r="28" spans="1:14" ht="12.75" outlineLevel="1">
      <c r="A28" s="1">
        <v>201402</v>
      </c>
      <c r="B28" s="2">
        <v>58.15</v>
      </c>
      <c r="C28" s="2">
        <v>3096.9100000000003</v>
      </c>
      <c r="E28" s="3">
        <f t="shared" si="2"/>
        <v>9.733447979363708</v>
      </c>
      <c r="G28" s="12">
        <f t="shared" si="0"/>
        <v>201402</v>
      </c>
      <c r="H28" s="13">
        <f t="shared" si="1"/>
        <v>58.15</v>
      </c>
      <c r="J28" s="12">
        <f t="shared" si="3"/>
        <v>74.80653482373174</v>
      </c>
      <c r="K28" s="12">
        <f t="shared" si="4"/>
        <v>81.9231871596446</v>
      </c>
      <c r="L28" s="16">
        <f t="shared" si="5"/>
        <v>109.16937771965951</v>
      </c>
      <c r="M28" s="7" t="str">
        <f t="shared" si="6"/>
        <v>*</v>
      </c>
      <c r="N28" s="8">
        <f t="shared" si="7"/>
        <v>33.43388066298185</v>
      </c>
    </row>
    <row r="29" spans="1:14" ht="12.75" outlineLevel="1">
      <c r="A29" s="1">
        <v>201403</v>
      </c>
      <c r="B29" s="2">
        <v>58.12</v>
      </c>
      <c r="C29" s="2">
        <v>3129.94</v>
      </c>
      <c r="E29" s="3">
        <f t="shared" si="2"/>
        <v>-0.05161734342739356</v>
      </c>
      <c r="G29" s="12">
        <f t="shared" si="0"/>
        <v>201403</v>
      </c>
      <c r="H29" s="13">
        <f t="shared" si="1"/>
        <v>58.12</v>
      </c>
      <c r="J29" s="12">
        <f t="shared" si="3"/>
        <v>84.22229869236064</v>
      </c>
      <c r="K29" s="12">
        <f t="shared" si="4"/>
        <v>83.28028217481074</v>
      </c>
      <c r="L29" s="16">
        <f t="shared" si="5"/>
        <v>107.97630293883294</v>
      </c>
      <c r="M29" s="7" t="str">
        <f t="shared" si="6"/>
        <v>*</v>
      </c>
      <c r="N29" s="8">
        <f t="shared" si="7"/>
        <v>21.22487366897383</v>
      </c>
    </row>
    <row r="30" spans="1:14" ht="12.75" outlineLevel="1">
      <c r="A30" s="1">
        <v>201404</v>
      </c>
      <c r="B30" s="2">
        <v>59.09</v>
      </c>
      <c r="C30" s="2">
        <v>3089.8</v>
      </c>
      <c r="E30" s="3">
        <f t="shared" si="2"/>
        <v>1.641563716364877</v>
      </c>
      <c r="G30" s="12">
        <f t="shared" si="0"/>
        <v>201404</v>
      </c>
      <c r="H30" s="13">
        <f t="shared" si="1"/>
        <v>59.09</v>
      </c>
      <c r="J30" s="12">
        <f t="shared" si="3"/>
        <v>74.66576408867827</v>
      </c>
      <c r="K30" s="12">
        <f t="shared" si="4"/>
        <v>84.02436960568623</v>
      </c>
      <c r="L30" s="16">
        <f t="shared" si="5"/>
        <v>109.84322627260437</v>
      </c>
      <c r="M30" s="7" t="str">
        <f t="shared" si="6"/>
        <v>*</v>
      </c>
      <c r="N30" s="8">
        <f t="shared" si="7"/>
        <v>51.02506956645286</v>
      </c>
    </row>
    <row r="31" spans="1:14" ht="12.75" outlineLevel="1">
      <c r="A31" s="1">
        <v>201405</v>
      </c>
      <c r="B31" s="2">
        <v>58.48</v>
      </c>
      <c r="C31" s="2">
        <v>3159.1</v>
      </c>
      <c r="E31" s="3">
        <f t="shared" si="2"/>
        <v>-1.043091655266769</v>
      </c>
      <c r="G31" s="12">
        <f t="shared" si="0"/>
        <v>201405</v>
      </c>
      <c r="H31" s="13">
        <f t="shared" si="1"/>
        <v>58.48</v>
      </c>
      <c r="J31" s="12">
        <f t="shared" si="3"/>
        <v>72.3153214774282</v>
      </c>
      <c r="K31" s="12">
        <f t="shared" si="4"/>
        <v>87.20787733698131</v>
      </c>
      <c r="L31" s="16">
        <f t="shared" si="5"/>
        <v>105.05366314425221</v>
      </c>
      <c r="M31" s="7" t="str">
        <f t="shared" si="6"/>
        <v>*</v>
      </c>
      <c r="N31" s="8">
        <f t="shared" si="7"/>
        <v>61.89486527679391</v>
      </c>
    </row>
    <row r="32" spans="1:14" ht="12.75" outlineLevel="1">
      <c r="A32" s="1">
        <v>201406</v>
      </c>
      <c r="B32" s="2">
        <v>61.83</v>
      </c>
      <c r="C32" s="2">
        <v>3127.21</v>
      </c>
      <c r="E32" s="3">
        <f t="shared" si="2"/>
        <v>5.418081837295813</v>
      </c>
      <c r="G32" s="12">
        <f t="shared" si="0"/>
        <v>201406</v>
      </c>
      <c r="H32" s="13">
        <f t="shared" si="1"/>
        <v>61.83</v>
      </c>
      <c r="J32" s="12">
        <f t="shared" si="3"/>
        <v>66.92544072456737</v>
      </c>
      <c r="K32" s="12">
        <f t="shared" si="4"/>
        <v>85.23909644724785</v>
      </c>
      <c r="L32" s="16">
        <f t="shared" si="5"/>
        <v>110.4553273282923</v>
      </c>
      <c r="M32" s="7" t="str">
        <f t="shared" si="6"/>
        <v>*</v>
      </c>
      <c r="N32" s="8">
        <f t="shared" si="7"/>
        <v>81.40270062305144</v>
      </c>
    </row>
    <row r="33" spans="1:14" ht="12.75" outlineLevel="1">
      <c r="A33" s="1">
        <v>201407</v>
      </c>
      <c r="B33" s="2">
        <v>68.64</v>
      </c>
      <c r="C33" s="2">
        <v>3098.74</v>
      </c>
      <c r="E33" s="3">
        <f t="shared" si="2"/>
        <v>9.921328671328675</v>
      </c>
      <c r="G33" s="12">
        <f t="shared" si="0"/>
        <v>201407</v>
      </c>
      <c r="H33" s="13">
        <f t="shared" si="1"/>
        <v>68.64</v>
      </c>
      <c r="J33" s="12">
        <f t="shared" si="3"/>
        <v>63.12645687645688</v>
      </c>
      <c r="K33" s="12">
        <f t="shared" si="4"/>
        <v>79.8550407925408</v>
      </c>
      <c r="L33" s="16">
        <f t="shared" si="5"/>
        <v>120.45429609970796</v>
      </c>
      <c r="M33" s="7" t="str">
        <f t="shared" si="6"/>
        <v>*</v>
      </c>
      <c r="N33" s="8">
        <f t="shared" si="7"/>
        <v>83.44054420720639</v>
      </c>
    </row>
    <row r="34" spans="1:14" ht="12.75" outlineLevel="1">
      <c r="A34" s="1">
        <v>201408</v>
      </c>
      <c r="B34" s="2">
        <v>73.7</v>
      </c>
      <c r="C34" s="2">
        <v>3192.72</v>
      </c>
      <c r="E34" s="3">
        <f t="shared" si="2"/>
        <v>6.865671641791048</v>
      </c>
      <c r="G34" s="12">
        <f t="shared" si="0"/>
        <v>201408</v>
      </c>
      <c r="H34" s="13">
        <f t="shared" si="1"/>
        <v>73.7</v>
      </c>
      <c r="J34" s="12">
        <f t="shared" si="3"/>
        <v>59.70149253731343</v>
      </c>
      <c r="K34" s="12">
        <f t="shared" si="4"/>
        <v>77.73066485753053</v>
      </c>
      <c r="L34" s="16">
        <f t="shared" si="5"/>
        <v>121.84749452578986</v>
      </c>
      <c r="M34" s="7" t="str">
        <f t="shared" si="6"/>
        <v>*</v>
      </c>
      <c r="N34" s="8">
        <f t="shared" si="7"/>
        <v>92.86315285479034</v>
      </c>
    </row>
    <row r="35" spans="1:14" ht="12.75" outlineLevel="1">
      <c r="A35" s="1">
        <v>201409</v>
      </c>
      <c r="B35" s="2">
        <v>71.88</v>
      </c>
      <c r="C35" s="2">
        <v>3221.4</v>
      </c>
      <c r="E35" s="3">
        <f t="shared" si="2"/>
        <v>-2.5319977740679014</v>
      </c>
      <c r="G35" s="12">
        <f t="shared" si="0"/>
        <v>201409</v>
      </c>
      <c r="H35" s="13">
        <f t="shared" si="1"/>
        <v>71.88</v>
      </c>
      <c r="J35" s="12">
        <f t="shared" si="3"/>
        <v>62.590428491931</v>
      </c>
      <c r="K35" s="12">
        <f t="shared" si="4"/>
        <v>82.81626785383047</v>
      </c>
      <c r="L35" s="16">
        <f t="shared" si="5"/>
        <v>114.6560677294653</v>
      </c>
      <c r="M35" s="7" t="str">
        <f t="shared" si="6"/>
        <v>*</v>
      </c>
      <c r="N35" s="8">
        <f t="shared" si="7"/>
        <v>77.32494334584445</v>
      </c>
    </row>
    <row r="36" spans="1:14" ht="12.75" outlineLevel="1">
      <c r="A36" s="1">
        <v>201410</v>
      </c>
      <c r="B36" s="2">
        <v>64.39</v>
      </c>
      <c r="C36" s="2">
        <v>3157.15</v>
      </c>
      <c r="E36" s="3">
        <f t="shared" si="2"/>
        <v>-11.63224103121602</v>
      </c>
      <c r="G36" s="12">
        <f t="shared" si="0"/>
        <v>201410</v>
      </c>
      <c r="H36" s="13">
        <f t="shared" si="1"/>
        <v>64.39</v>
      </c>
      <c r="J36" s="12">
        <f t="shared" si="3"/>
        <v>75.19801211368225</v>
      </c>
      <c r="K36" s="12">
        <f t="shared" si="4"/>
        <v>94.5164880675053</v>
      </c>
      <c r="L36" s="16">
        <f t="shared" si="5"/>
        <v>103.21322563680785</v>
      </c>
      <c r="M36" s="7" t="str">
        <f t="shared" si="6"/>
        <v>*</v>
      </c>
      <c r="N36" s="8">
        <f t="shared" si="7"/>
        <v>33.77902742610011</v>
      </c>
    </row>
    <row r="37" spans="1:14" ht="12.75" outlineLevel="1">
      <c r="A37" s="1">
        <v>201411</v>
      </c>
      <c r="B37" s="2">
        <v>63.08</v>
      </c>
      <c r="C37" s="2">
        <v>3287.9100000000003</v>
      </c>
      <c r="E37" s="3">
        <f t="shared" si="2"/>
        <v>-2.0767279644895407</v>
      </c>
      <c r="G37" s="12">
        <f t="shared" si="0"/>
        <v>201411</v>
      </c>
      <c r="H37" s="13">
        <f t="shared" si="1"/>
        <v>63.08</v>
      </c>
      <c r="J37" s="12">
        <f t="shared" si="3"/>
        <v>78.3132530120482</v>
      </c>
      <c r="K37" s="12">
        <f t="shared" si="4"/>
        <v>98.28656732191926</v>
      </c>
      <c r="L37" s="16">
        <f t="shared" si="5"/>
        <v>96.3822155973094</v>
      </c>
      <c r="M37" s="7">
        <f t="shared" si="6"/>
      </c>
      <c r="N37" s="8">
        <f t="shared" si="7"/>
        <v>27.976667840876</v>
      </c>
    </row>
    <row r="38" spans="1:14" ht="12.75" outlineLevel="1">
      <c r="A38" s="1">
        <v>201412</v>
      </c>
      <c r="B38" s="2">
        <v>63.2</v>
      </c>
      <c r="C38" s="2">
        <v>3285.26</v>
      </c>
      <c r="E38" s="3">
        <f t="shared" si="2"/>
        <v>0.18987341772152616</v>
      </c>
      <c r="G38" s="12">
        <f t="shared" si="0"/>
        <v>201412</v>
      </c>
      <c r="H38" s="13">
        <f t="shared" si="1"/>
        <v>63.2</v>
      </c>
      <c r="J38" s="12">
        <f t="shared" si="3"/>
        <v>85.66455696202532</v>
      </c>
      <c r="K38" s="12">
        <f t="shared" si="4"/>
        <v>99.2945675105485</v>
      </c>
      <c r="L38" s="16">
        <f t="shared" si="5"/>
        <v>96.4040722704747</v>
      </c>
      <c r="M38" s="7">
        <f t="shared" si="6"/>
      </c>
      <c r="N38" s="8">
        <f t="shared" si="7"/>
        <v>18.038912005340315</v>
      </c>
    </row>
    <row r="39" spans="1:14" ht="12.75" outlineLevel="1">
      <c r="A39" s="1">
        <v>201501</v>
      </c>
      <c r="B39" s="2">
        <v>68.97</v>
      </c>
      <c r="C39" s="2">
        <v>3530.3100000000004</v>
      </c>
      <c r="E39" s="3">
        <f t="shared" si="2"/>
        <v>8.365956212846159</v>
      </c>
      <c r="G39" s="12">
        <f t="shared" si="0"/>
        <v>201501</v>
      </c>
      <c r="H39" s="13">
        <f t="shared" si="1"/>
        <v>68.97</v>
      </c>
      <c r="J39" s="12">
        <f t="shared" si="3"/>
        <v>76.10555313904597</v>
      </c>
      <c r="K39" s="12">
        <f t="shared" si="4"/>
        <v>92.97883137596058</v>
      </c>
      <c r="L39" s="16">
        <f t="shared" si="5"/>
        <v>97.428636724534</v>
      </c>
      <c r="M39" s="7">
        <f t="shared" si="6"/>
      </c>
      <c r="N39" s="8">
        <f t="shared" si="7"/>
        <v>32.742185287900966</v>
      </c>
    </row>
    <row r="40" spans="1:14" ht="12.75" outlineLevel="1">
      <c r="A40" s="1">
        <v>201502</v>
      </c>
      <c r="B40" s="2">
        <v>68.35</v>
      </c>
      <c r="C40" s="2">
        <v>3714.44</v>
      </c>
      <c r="E40" s="3">
        <f t="shared" si="2"/>
        <v>-0.907095830285303</v>
      </c>
      <c r="G40" s="12">
        <f t="shared" si="0"/>
        <v>201502</v>
      </c>
      <c r="H40" s="13">
        <f t="shared" si="1"/>
        <v>68.35</v>
      </c>
      <c r="J40" s="12">
        <f t="shared" si="3"/>
        <v>85.0768105340161</v>
      </c>
      <c r="K40" s="12">
        <f t="shared" si="4"/>
        <v>95.06583760058524</v>
      </c>
      <c r="L40" s="16">
        <f t="shared" si="5"/>
        <v>92.0234459553141</v>
      </c>
      <c r="M40" s="7">
        <f t="shared" si="6"/>
      </c>
      <c r="N40" s="8">
        <f t="shared" si="7"/>
        <v>20.105555648275836</v>
      </c>
    </row>
    <row r="41" spans="1:14" ht="12.75" outlineLevel="1">
      <c r="A41" s="1">
        <v>201503</v>
      </c>
      <c r="B41" s="2">
        <v>67.35</v>
      </c>
      <c r="C41" s="2">
        <v>3725.82</v>
      </c>
      <c r="E41" s="3">
        <f t="shared" si="2"/>
        <v>-1.4847809948032666</v>
      </c>
      <c r="G41" s="12">
        <f t="shared" si="0"/>
        <v>201503</v>
      </c>
      <c r="H41" s="13">
        <f t="shared" si="1"/>
        <v>67.35</v>
      </c>
      <c r="J41" s="12">
        <f t="shared" si="3"/>
        <v>86.29547141796586</v>
      </c>
      <c r="K41" s="12">
        <f t="shared" si="4"/>
        <v>97.61940113833211</v>
      </c>
      <c r="L41" s="16">
        <f t="shared" si="5"/>
        <v>90.70781616247693</v>
      </c>
      <c r="M41" s="7">
        <f t="shared" si="6"/>
      </c>
      <c r="N41" s="8">
        <f t="shared" si="7"/>
        <v>17.94287091017135</v>
      </c>
    </row>
    <row r="42" spans="1:14" ht="12.75" outlineLevel="1">
      <c r="A42" s="1">
        <v>201504</v>
      </c>
      <c r="B42" s="2">
        <v>64.32</v>
      </c>
      <c r="C42" s="2">
        <v>3674.18</v>
      </c>
      <c r="E42" s="3">
        <f t="shared" si="2"/>
        <v>-4.7108208955223905</v>
      </c>
      <c r="G42" s="12">
        <f t="shared" si="0"/>
        <v>201504</v>
      </c>
      <c r="H42" s="13">
        <f t="shared" si="1"/>
        <v>64.32</v>
      </c>
      <c r="J42" s="12">
        <f t="shared" si="3"/>
        <v>91.86878109452738</v>
      </c>
      <c r="K42" s="12">
        <f t="shared" si="4"/>
        <v>102.89567786069652</v>
      </c>
      <c r="L42" s="16">
        <f t="shared" si="5"/>
        <v>88.55413848010508</v>
      </c>
      <c r="M42" s="7">
        <f t="shared" si="6"/>
      </c>
      <c r="N42" s="8">
        <f t="shared" si="7"/>
        <v>8.65938840278487</v>
      </c>
    </row>
    <row r="43" spans="1:14" ht="12.75" outlineLevel="1">
      <c r="A43" s="1">
        <v>201505</v>
      </c>
      <c r="B43" s="2">
        <v>65.1</v>
      </c>
      <c r="C43" s="2">
        <v>3708.66</v>
      </c>
      <c r="E43" s="3">
        <f t="shared" si="2"/>
        <v>1.1981566820276517</v>
      </c>
      <c r="G43" s="12">
        <f t="shared" si="0"/>
        <v>201505</v>
      </c>
      <c r="H43" s="13">
        <f t="shared" si="1"/>
        <v>65.1</v>
      </c>
      <c r="J43" s="12">
        <f t="shared" si="3"/>
        <v>89.83102918586789</v>
      </c>
      <c r="K43" s="12">
        <f t="shared" si="4"/>
        <v>102.51024065540196</v>
      </c>
      <c r="L43" s="16">
        <f t="shared" si="5"/>
        <v>89.26532213421935</v>
      </c>
      <c r="M43" s="7">
        <f t="shared" si="6"/>
      </c>
      <c r="N43" s="8">
        <f t="shared" si="7"/>
        <v>11.73898259392584</v>
      </c>
    </row>
    <row r="44" spans="1:14" ht="12.75" outlineLevel="1">
      <c r="A44" s="1">
        <v>201506</v>
      </c>
      <c r="B44" s="2">
        <v>64.39</v>
      </c>
      <c r="C44" s="2">
        <v>3574.7</v>
      </c>
      <c r="E44" s="3">
        <f t="shared" si="2"/>
        <v>-1.102655691877611</v>
      </c>
      <c r="G44" s="12">
        <f t="shared" si="0"/>
        <v>201506</v>
      </c>
      <c r="H44" s="13">
        <f t="shared" si="1"/>
        <v>64.39</v>
      </c>
      <c r="J44" s="12">
        <f t="shared" si="3"/>
        <v>96.02422736449759</v>
      </c>
      <c r="K44" s="12">
        <f t="shared" si="4"/>
        <v>103.97189004503807</v>
      </c>
      <c r="L44" s="16">
        <f t="shared" si="5"/>
        <v>92.31189993039428</v>
      </c>
      <c r="M44" s="7">
        <f t="shared" si="6"/>
      </c>
      <c r="N44" s="8">
        <f t="shared" si="7"/>
        <v>2.934815094440543</v>
      </c>
    </row>
    <row r="45" spans="1:14" ht="12.75" outlineLevel="1">
      <c r="A45" s="1">
        <v>201507</v>
      </c>
      <c r="B45" s="2">
        <v>70.46000000000001</v>
      </c>
      <c r="C45" s="2">
        <v>3762.64</v>
      </c>
      <c r="E45" s="3">
        <f t="shared" si="2"/>
        <v>8.614816917399953</v>
      </c>
      <c r="G45" s="12">
        <f t="shared" si="0"/>
        <v>201507</v>
      </c>
      <c r="H45" s="13">
        <f t="shared" si="1"/>
        <v>70.46000000000001</v>
      </c>
      <c r="J45" s="12">
        <f t="shared" si="3"/>
        <v>97.41697416974169</v>
      </c>
      <c r="K45" s="12">
        <f t="shared" si="4"/>
        <v>95.23015422461917</v>
      </c>
      <c r="L45" s="16">
        <f t="shared" si="5"/>
        <v>97.29563210637691</v>
      </c>
      <c r="M45" s="7" t="str">
        <f t="shared" si="6"/>
        <v>*</v>
      </c>
      <c r="N45" s="8">
        <f t="shared" si="7"/>
        <v>1.1398392772211006</v>
      </c>
    </row>
    <row r="46" spans="1:14" ht="12.75" outlineLevel="1">
      <c r="A46" s="1">
        <v>201508</v>
      </c>
      <c r="B46" s="2">
        <v>67.54</v>
      </c>
      <c r="C46" s="2">
        <v>3463.12</v>
      </c>
      <c r="E46" s="3">
        <f t="shared" si="2"/>
        <v>-4.3233639324844555</v>
      </c>
      <c r="G46" s="12">
        <f t="shared" si="0"/>
        <v>201508</v>
      </c>
      <c r="H46" s="13">
        <f t="shared" si="1"/>
        <v>67.54</v>
      </c>
      <c r="J46" s="12">
        <f t="shared" si="3"/>
        <v>109.12052117263843</v>
      </c>
      <c r="K46" s="12">
        <f t="shared" si="4"/>
        <v>98.58725693416245</v>
      </c>
      <c r="L46" s="16">
        <f t="shared" si="5"/>
        <v>102.77090658226656</v>
      </c>
      <c r="M46" s="7" t="str">
        <f t="shared" si="6"/>
        <v>*</v>
      </c>
      <c r="N46" s="8">
        <f t="shared" si="7"/>
        <v>-15.876954078014792</v>
      </c>
    </row>
    <row r="47" spans="1:14" ht="12.75" outlineLevel="1">
      <c r="A47" s="1">
        <v>201509</v>
      </c>
      <c r="B47" s="2">
        <v>69.36</v>
      </c>
      <c r="C47" s="2">
        <v>3296.76</v>
      </c>
      <c r="E47" s="3">
        <f t="shared" si="2"/>
        <v>2.6239907727796905</v>
      </c>
      <c r="G47" s="12">
        <f t="shared" si="0"/>
        <v>201509</v>
      </c>
      <c r="H47" s="13">
        <f t="shared" si="1"/>
        <v>69.36</v>
      </c>
      <c r="J47" s="12">
        <f t="shared" si="3"/>
        <v>103.63321799307958</v>
      </c>
      <c r="K47" s="12">
        <f t="shared" si="4"/>
        <v>95.69756824298346</v>
      </c>
      <c r="L47" s="16">
        <f t="shared" si="5"/>
        <v>111.415823944874</v>
      </c>
      <c r="M47" s="7" t="str">
        <f t="shared" si="6"/>
        <v>*</v>
      </c>
      <c r="N47" s="8">
        <f t="shared" si="7"/>
        <v>-7.919870888288254</v>
      </c>
    </row>
    <row r="48" spans="1:14" ht="12.75" outlineLevel="1">
      <c r="A48" s="1">
        <v>201510</v>
      </c>
      <c r="B48" s="2">
        <v>78.72</v>
      </c>
      <c r="C48" s="2">
        <v>3600.2</v>
      </c>
      <c r="E48" s="3">
        <f t="shared" si="2"/>
        <v>11.890243902439025</v>
      </c>
      <c r="G48" s="12">
        <f t="shared" si="0"/>
        <v>201510</v>
      </c>
      <c r="H48" s="13">
        <f t="shared" si="1"/>
        <v>78.72</v>
      </c>
      <c r="J48" s="12">
        <f t="shared" si="3"/>
        <v>81.79623983739837</v>
      </c>
      <c r="K48" s="12">
        <f t="shared" si="4"/>
        <v>85.83587398373984</v>
      </c>
      <c r="L48" s="16">
        <f t="shared" si="5"/>
        <v>114.94166822182612</v>
      </c>
      <c r="M48" s="7" t="str">
        <f t="shared" si="6"/>
        <v>*</v>
      </c>
      <c r="N48" s="8">
        <f t="shared" si="7"/>
        <v>28.43854378671724</v>
      </c>
    </row>
    <row r="49" spans="1:14" ht="12.75" outlineLevel="1">
      <c r="A49" s="1">
        <v>201511</v>
      </c>
      <c r="B49" s="2">
        <v>84.52</v>
      </c>
      <c r="C49" s="2">
        <v>3760.8900000000003</v>
      </c>
      <c r="E49" s="3">
        <f t="shared" si="2"/>
        <v>6.862281116895407</v>
      </c>
      <c r="G49" s="12">
        <f t="shared" si="0"/>
        <v>201511</v>
      </c>
      <c r="H49" s="13">
        <f t="shared" si="1"/>
        <v>84.52</v>
      </c>
      <c r="J49" s="12">
        <f t="shared" si="3"/>
        <v>74.6332229058211</v>
      </c>
      <c r="K49" s="12">
        <f t="shared" si="4"/>
        <v>82.0594731030131</v>
      </c>
      <c r="L49" s="16">
        <f t="shared" si="5"/>
        <v>116.37139406029692</v>
      </c>
      <c r="M49" s="7" t="str">
        <f t="shared" si="6"/>
        <v>*</v>
      </c>
      <c r="N49" s="8">
        <f t="shared" si="7"/>
        <v>41.76282162405849</v>
      </c>
    </row>
    <row r="50" spans="1:14" ht="12.75" outlineLevel="1">
      <c r="A50" s="1">
        <v>201512</v>
      </c>
      <c r="B50" s="2">
        <v>83.43</v>
      </c>
      <c r="C50" s="2">
        <v>3700.3</v>
      </c>
      <c r="E50" s="3">
        <f t="shared" si="2"/>
        <v>-1.3064844780055005</v>
      </c>
      <c r="G50" s="12">
        <f t="shared" si="0"/>
        <v>201512</v>
      </c>
      <c r="H50" s="13">
        <f t="shared" si="1"/>
        <v>83.43</v>
      </c>
      <c r="J50" s="12">
        <f t="shared" si="3"/>
        <v>75.7521275320628</v>
      </c>
      <c r="K50" s="12">
        <f t="shared" si="4"/>
        <v>85.15222342083183</v>
      </c>
      <c r="L50" s="16">
        <f t="shared" si="5"/>
        <v>115.0787328891846</v>
      </c>
      <c r="M50" s="7" t="str">
        <f t="shared" si="6"/>
        <v>*</v>
      </c>
      <c r="N50" s="8">
        <f t="shared" si="7"/>
        <v>38.973001418040084</v>
      </c>
    </row>
    <row r="51" spans="1:14" ht="12.75" outlineLevel="1">
      <c r="A51" s="1">
        <v>201601</v>
      </c>
      <c r="B51" s="2">
        <v>78.61999999999999</v>
      </c>
      <c r="C51" s="2">
        <v>3486.22</v>
      </c>
      <c r="E51" s="3">
        <f t="shared" si="2"/>
        <v>-6.118036123123908</v>
      </c>
      <c r="G51" s="12">
        <f t="shared" si="0"/>
        <v>201601</v>
      </c>
      <c r="H51" s="13">
        <f t="shared" si="1"/>
        <v>78.61999999999999</v>
      </c>
      <c r="J51" s="12">
        <f t="shared" si="3"/>
        <v>87.72576952429408</v>
      </c>
      <c r="K51" s="12">
        <f t="shared" si="4"/>
        <v>91.38471974900365</v>
      </c>
      <c r="L51" s="16">
        <f t="shared" si="5"/>
        <v>113.69970518404939</v>
      </c>
      <c r="M51" s="7" t="str">
        <f t="shared" si="6"/>
        <v>*</v>
      </c>
      <c r="N51" s="8">
        <f t="shared" si="7"/>
        <v>16.725764919632883</v>
      </c>
    </row>
    <row r="52" spans="1:14" ht="12.75" outlineLevel="1">
      <c r="A52" s="1">
        <v>201602</v>
      </c>
      <c r="B52" s="2">
        <v>68.46000000000001</v>
      </c>
      <c r="C52" s="2">
        <v>3371.82</v>
      </c>
      <c r="E52" s="3">
        <f t="shared" si="2"/>
        <v>-14.84078293894242</v>
      </c>
      <c r="G52" s="12">
        <f t="shared" si="0"/>
        <v>201602</v>
      </c>
      <c r="H52" s="13">
        <f t="shared" si="1"/>
        <v>68.46000000000001</v>
      </c>
      <c r="J52" s="12">
        <f t="shared" si="3"/>
        <v>99.83932223196025</v>
      </c>
      <c r="K52" s="12">
        <f t="shared" si="4"/>
        <v>104.96031746031746</v>
      </c>
      <c r="L52" s="16">
        <f t="shared" si="5"/>
        <v>101.54568322017876</v>
      </c>
      <c r="M52" s="7">
        <f t="shared" si="6"/>
      </c>
      <c r="N52" s="8">
        <f t="shared" si="7"/>
        <v>-3.1115505009939097</v>
      </c>
    </row>
    <row r="53" spans="1:14" ht="12.75" outlineLevel="1">
      <c r="A53" s="1">
        <v>201603</v>
      </c>
      <c r="B53" s="2">
        <v>67.24000000000001</v>
      </c>
      <c r="C53" s="2">
        <v>3373.04</v>
      </c>
      <c r="E53" s="3">
        <f t="shared" si="2"/>
        <v>-1.8143961927424133</v>
      </c>
      <c r="G53" s="12">
        <f t="shared" si="0"/>
        <v>201603</v>
      </c>
      <c r="H53" s="13">
        <f t="shared" si="1"/>
        <v>67.24000000000001</v>
      </c>
      <c r="J53" s="12">
        <f t="shared" si="3"/>
        <v>100.1635930993456</v>
      </c>
      <c r="K53" s="12">
        <f t="shared" si="4"/>
        <v>106.851080705929</v>
      </c>
      <c r="L53" s="16">
        <f t="shared" si="5"/>
        <v>98.89703767529763</v>
      </c>
      <c r="M53" s="7">
        <f t="shared" si="6"/>
      </c>
      <c r="N53" s="8">
        <f t="shared" si="7"/>
        <v>-3.488943279884306</v>
      </c>
    </row>
    <row r="54" spans="1:14" ht="12.75" outlineLevel="1">
      <c r="A54" s="1">
        <v>201604</v>
      </c>
      <c r="B54" s="2">
        <v>65.35</v>
      </c>
      <c r="C54" s="2">
        <v>3409.3700000000003</v>
      </c>
      <c r="E54" s="3">
        <f t="shared" si="2"/>
        <v>-2.8921193573068322</v>
      </c>
      <c r="G54" s="12">
        <f t="shared" si="0"/>
        <v>201604</v>
      </c>
      <c r="H54" s="13">
        <f t="shared" si="1"/>
        <v>65.35</v>
      </c>
      <c r="J54" s="12">
        <f t="shared" si="3"/>
        <v>98.4238714613619</v>
      </c>
      <c r="K54" s="12">
        <f t="shared" si="4"/>
        <v>110.07268553940322</v>
      </c>
      <c r="L54" s="16">
        <f t="shared" si="5"/>
        <v>94.39149558788877</v>
      </c>
      <c r="M54" s="7">
        <f t="shared" si="6"/>
      </c>
      <c r="N54" s="8">
        <f t="shared" si="7"/>
        <v>-1.4089773350559283</v>
      </c>
    </row>
    <row r="55" spans="1:14" ht="12.75" outlineLevel="1">
      <c r="A55" s="1">
        <v>201605</v>
      </c>
      <c r="B55" s="2">
        <v>64.95</v>
      </c>
      <c r="C55" s="2">
        <v>3514.06</v>
      </c>
      <c r="E55" s="3">
        <f t="shared" si="2"/>
        <v>-0.6158583525788937</v>
      </c>
      <c r="G55" s="12">
        <f t="shared" si="0"/>
        <v>201605</v>
      </c>
      <c r="H55" s="13">
        <f t="shared" si="1"/>
        <v>64.95</v>
      </c>
      <c r="J55" s="12">
        <f t="shared" si="3"/>
        <v>100.23094688221708</v>
      </c>
      <c r="K55" s="12">
        <f t="shared" si="4"/>
        <v>110.73133179368747</v>
      </c>
      <c r="L55" s="16">
        <f t="shared" si="5"/>
        <v>90.61792384543747</v>
      </c>
      <c r="M55" s="7">
        <f t="shared" si="6"/>
      </c>
      <c r="N55" s="8">
        <f t="shared" si="7"/>
        <v>-3.5295127505470303</v>
      </c>
    </row>
    <row r="56" spans="1:14" ht="12.75" outlineLevel="1">
      <c r="A56" s="1">
        <v>201606</v>
      </c>
      <c r="B56" s="2">
        <v>67.2</v>
      </c>
      <c r="C56" s="2">
        <v>3345.63</v>
      </c>
      <c r="E56" s="3">
        <f t="shared" si="2"/>
        <v>3.3482142857142856</v>
      </c>
      <c r="G56" s="12">
        <f t="shared" si="0"/>
        <v>201606</v>
      </c>
      <c r="H56" s="13">
        <f t="shared" si="1"/>
        <v>67.2</v>
      </c>
      <c r="J56" s="12">
        <f t="shared" si="3"/>
        <v>95.81845238095238</v>
      </c>
      <c r="K56" s="12">
        <f t="shared" si="4"/>
        <v>107.37227182539684</v>
      </c>
      <c r="L56" s="16">
        <f t="shared" si="5"/>
        <v>97.62616509797336</v>
      </c>
      <c r="M56" s="7">
        <f t="shared" si="6"/>
      </c>
      <c r="N56" s="8">
        <f t="shared" si="7"/>
        <v>1.6526633116267093</v>
      </c>
    </row>
    <row r="57" spans="1:14" ht="12.75" outlineLevel="1">
      <c r="A57" s="1">
        <v>201607</v>
      </c>
      <c r="B57" s="2">
        <v>69.97</v>
      </c>
      <c r="C57" s="2">
        <v>3464.84</v>
      </c>
      <c r="E57" s="3">
        <f t="shared" si="2"/>
        <v>3.958839502643985</v>
      </c>
      <c r="G57" s="12">
        <f t="shared" si="0"/>
        <v>201607</v>
      </c>
      <c r="H57" s="13">
        <f t="shared" si="1"/>
        <v>69.97</v>
      </c>
      <c r="J57" s="12">
        <f t="shared" si="3"/>
        <v>100.70030012862657</v>
      </c>
      <c r="K57" s="12">
        <f t="shared" si="4"/>
        <v>103.06321756943453</v>
      </c>
      <c r="L57" s="16">
        <f t="shared" si="5"/>
        <v>97.51361818489347</v>
      </c>
      <c r="M57" s="7">
        <f t="shared" si="6"/>
      </c>
      <c r="N57" s="8">
        <f t="shared" si="7"/>
        <v>-3.944230208838894</v>
      </c>
    </row>
    <row r="58" spans="1:14" ht="12.75" outlineLevel="1">
      <c r="A58" s="1">
        <v>201608</v>
      </c>
      <c r="B58" s="2">
        <v>73.61</v>
      </c>
      <c r="C58" s="2">
        <v>3553.3700000000003</v>
      </c>
      <c r="E58" s="3">
        <f t="shared" si="2"/>
        <v>4.9449803015894584</v>
      </c>
      <c r="G58" s="12">
        <f t="shared" si="0"/>
        <v>201608</v>
      </c>
      <c r="H58" s="13">
        <f t="shared" si="1"/>
        <v>73.61</v>
      </c>
      <c r="J58" s="12">
        <f t="shared" si="3"/>
        <v>91.75383779377803</v>
      </c>
      <c r="K58" s="12">
        <f t="shared" si="4"/>
        <v>98.65394194629356</v>
      </c>
      <c r="L58" s="16">
        <f t="shared" si="5"/>
        <v>99.54839352812242</v>
      </c>
      <c r="M58" s="7" t="str">
        <f t="shared" si="6"/>
        <v>*</v>
      </c>
      <c r="N58" s="8">
        <f t="shared" si="7"/>
        <v>7.356671273058984</v>
      </c>
    </row>
    <row r="59" spans="1:14" ht="12.75" outlineLevel="1">
      <c r="A59" s="1">
        <v>201609</v>
      </c>
      <c r="B59" s="2">
        <v>68.83</v>
      </c>
      <c r="C59" s="2">
        <v>3555.92</v>
      </c>
      <c r="E59" s="3">
        <f t="shared" si="2"/>
        <v>-6.9446462298416405</v>
      </c>
      <c r="G59" s="12">
        <f t="shared" si="0"/>
        <v>201609</v>
      </c>
      <c r="H59" s="13">
        <f t="shared" si="1"/>
        <v>68.83</v>
      </c>
      <c r="J59" s="12">
        <f t="shared" si="3"/>
        <v>100.77001307569374</v>
      </c>
      <c r="K59" s="12">
        <f t="shared" si="4"/>
        <v>105.44094144994918</v>
      </c>
      <c r="L59" s="16">
        <f t="shared" si="5"/>
        <v>93.64989573368935</v>
      </c>
      <c r="M59" s="7">
        <f t="shared" si="6"/>
      </c>
      <c r="N59" s="8">
        <f t="shared" si="7"/>
        <v>-4.1260570513628565</v>
      </c>
    </row>
    <row r="60" spans="1:14" ht="12.75" outlineLevel="1">
      <c r="A60" s="1">
        <v>201610</v>
      </c>
      <c r="B60" s="2">
        <v>61.690000000000005</v>
      </c>
      <c r="C60" s="2">
        <v>3540.56</v>
      </c>
      <c r="E60" s="3">
        <f t="shared" si="2"/>
        <v>-11.573999027395027</v>
      </c>
      <c r="G60" s="12">
        <f t="shared" si="0"/>
        <v>201610</v>
      </c>
      <c r="H60" s="13">
        <f t="shared" si="1"/>
        <v>61.690000000000005</v>
      </c>
      <c r="J60" s="12">
        <f t="shared" si="3"/>
        <v>127.605770789431</v>
      </c>
      <c r="K60" s="12">
        <f t="shared" si="4"/>
        <v>115.3441940887232</v>
      </c>
      <c r="L60" s="16">
        <f t="shared" si="5"/>
        <v>85.85897694286423</v>
      </c>
      <c r="M60" s="7">
        <f t="shared" si="6"/>
      </c>
      <c r="N60" s="8">
        <f t="shared" si="7"/>
        <v>-33.65643161412885</v>
      </c>
    </row>
    <row r="61" spans="1:14" ht="12.75" outlineLevel="1">
      <c r="A61" s="1">
        <v>201611</v>
      </c>
      <c r="B61" s="2">
        <v>60.7</v>
      </c>
      <c r="C61" s="2">
        <v>3478.63</v>
      </c>
      <c r="E61" s="3">
        <f t="shared" si="2"/>
        <v>-1.6309719934102174</v>
      </c>
      <c r="G61" s="12">
        <f t="shared" si="0"/>
        <v>201611</v>
      </c>
      <c r="H61" s="13">
        <f t="shared" si="1"/>
        <v>60.7</v>
      </c>
      <c r="J61" s="12">
        <f t="shared" si="3"/>
        <v>139.24217462932452</v>
      </c>
      <c r="K61" s="12">
        <f t="shared" si="4"/>
        <v>113.95524437122462</v>
      </c>
      <c r="L61" s="16">
        <f t="shared" si="5"/>
        <v>87.8592807407707</v>
      </c>
      <c r="M61" s="7">
        <f t="shared" si="6"/>
      </c>
      <c r="N61" s="8">
        <f t="shared" si="7"/>
        <v>-48.87521751472048</v>
      </c>
    </row>
    <row r="62" spans="1:14" ht="12.75" outlineLevel="1">
      <c r="A62" s="1">
        <v>201612</v>
      </c>
      <c r="B62" s="2">
        <v>60.91</v>
      </c>
      <c r="C62" s="2">
        <v>3606.36</v>
      </c>
      <c r="E62" s="3">
        <f t="shared" si="2"/>
        <v>0.34477097356754843</v>
      </c>
      <c r="G62" s="12">
        <f t="shared" si="0"/>
        <v>201612</v>
      </c>
      <c r="H62" s="13">
        <f t="shared" si="1"/>
        <v>60.91</v>
      </c>
      <c r="J62" s="12">
        <f t="shared" si="3"/>
        <v>136.9725824987687</v>
      </c>
      <c r="K62" s="12">
        <f t="shared" si="4"/>
        <v>110.4813112242106</v>
      </c>
      <c r="L62" s="16">
        <f t="shared" si="5"/>
        <v>87.21577352171126</v>
      </c>
      <c r="M62" s="7">
        <f t="shared" si="6"/>
      </c>
      <c r="N62" s="8">
        <f t="shared" si="7"/>
        <v>-46.14752061189538</v>
      </c>
    </row>
    <row r="63" spans="1:14" ht="12.75" outlineLevel="1">
      <c r="A63" s="1">
        <v>201701</v>
      </c>
      <c r="B63" s="2">
        <v>63.720000000000006</v>
      </c>
      <c r="C63" s="2">
        <v>3542.27</v>
      </c>
      <c r="E63" s="3">
        <f t="shared" si="2"/>
        <v>4.409918392969255</v>
      </c>
      <c r="G63" s="12">
        <f t="shared" si="0"/>
        <v>201701</v>
      </c>
      <c r="H63" s="13">
        <f t="shared" si="1"/>
        <v>63.720000000000006</v>
      </c>
      <c r="J63" s="12">
        <f t="shared" si="3"/>
        <v>123.38355304456996</v>
      </c>
      <c r="K63" s="12">
        <f t="shared" si="4"/>
        <v>103.66054613935971</v>
      </c>
      <c r="L63" s="16">
        <f t="shared" si="5"/>
        <v>94.763509712607</v>
      </c>
      <c r="M63" s="7">
        <f t="shared" si="6"/>
      </c>
      <c r="N63" s="8">
        <f t="shared" si="7"/>
        <v>-30.612285142689405</v>
      </c>
    </row>
    <row r="64" spans="1:14" ht="12.75" outlineLevel="1">
      <c r="A64" s="1">
        <v>201702</v>
      </c>
      <c r="B64" s="2">
        <v>67.21000000000001</v>
      </c>
      <c r="C64" s="2">
        <v>3584.13</v>
      </c>
      <c r="E64" s="3">
        <f t="shared" si="2"/>
        <v>5.19267966076477</v>
      </c>
      <c r="G64" s="12">
        <f t="shared" si="0"/>
        <v>201702</v>
      </c>
      <c r="H64" s="13">
        <f t="shared" si="1"/>
        <v>67.21000000000001</v>
      </c>
      <c r="J64" s="12">
        <f t="shared" si="3"/>
        <v>101.8598422853742</v>
      </c>
      <c r="K64" s="12">
        <f t="shared" si="4"/>
        <v>98.12279918662897</v>
      </c>
      <c r="L64" s="16">
        <f t="shared" si="5"/>
        <v>99.44551640076257</v>
      </c>
      <c r="M64" s="7" t="str">
        <f t="shared" si="6"/>
        <v>*</v>
      </c>
      <c r="N64" s="8">
        <f t="shared" si="7"/>
        <v>-5.276428593433601</v>
      </c>
    </row>
    <row r="65" spans="1:14" ht="12.75" outlineLevel="1">
      <c r="A65" s="1">
        <v>201703</v>
      </c>
      <c r="B65" s="2">
        <v>72.71000000000001</v>
      </c>
      <c r="C65" s="2">
        <v>3817.02</v>
      </c>
      <c r="E65" s="3">
        <f t="shared" si="2"/>
        <v>7.5642965204236</v>
      </c>
      <c r="G65" s="12">
        <f t="shared" si="0"/>
        <v>201703</v>
      </c>
      <c r="H65" s="13">
        <f t="shared" si="1"/>
        <v>72.71000000000001</v>
      </c>
      <c r="J65" s="12">
        <f t="shared" si="3"/>
        <v>92.47696327877871</v>
      </c>
      <c r="K65" s="12">
        <f t="shared" si="4"/>
        <v>91.32741942878101</v>
      </c>
      <c r="L65" s="16">
        <f t="shared" si="5"/>
        <v>101.38729195865781</v>
      </c>
      <c r="M65" s="7" t="str">
        <f t="shared" si="6"/>
        <v>*</v>
      </c>
      <c r="N65" s="8">
        <f t="shared" si="7"/>
        <v>9.078484626160932</v>
      </c>
    </row>
    <row r="66" spans="1:14" ht="12.75" outlineLevel="1">
      <c r="A66" s="1">
        <v>201704</v>
      </c>
      <c r="B66" s="2">
        <v>71.56</v>
      </c>
      <c r="C66" s="2">
        <v>3875.53</v>
      </c>
      <c r="E66" s="3">
        <f t="shared" si="2"/>
        <v>-1.6070430408049268</v>
      </c>
      <c r="G66" s="12">
        <f t="shared" si="0"/>
        <v>201704</v>
      </c>
      <c r="H66" s="13">
        <f t="shared" si="1"/>
        <v>71.56</v>
      </c>
      <c r="J66" s="12">
        <f t="shared" si="3"/>
        <v>91.32196757965343</v>
      </c>
      <c r="K66" s="12">
        <f t="shared" si="4"/>
        <v>93.51825973542017</v>
      </c>
      <c r="L66" s="16">
        <f t="shared" si="5"/>
        <v>98.58912120518762</v>
      </c>
      <c r="M66" s="7" t="str">
        <f t="shared" si="6"/>
        <v>*</v>
      </c>
      <c r="N66" s="8">
        <f t="shared" si="7"/>
        <v>11.105868757129674</v>
      </c>
    </row>
    <row r="67" spans="1:14" ht="12.75" outlineLevel="1">
      <c r="A67" s="1">
        <v>201705</v>
      </c>
      <c r="B67" s="2">
        <v>62.82</v>
      </c>
      <c r="C67" s="2">
        <v>3888.32</v>
      </c>
      <c r="E67" s="3">
        <f t="shared" si="2"/>
        <v>-13.912766634829676</v>
      </c>
      <c r="G67" s="12">
        <f aca="true" t="shared" si="8" ref="G67:G98">A67</f>
        <v>201705</v>
      </c>
      <c r="H67" s="13">
        <f aca="true" t="shared" si="9" ref="H67:H98">$B67</f>
        <v>62.82</v>
      </c>
      <c r="J67" s="12">
        <f t="shared" si="3"/>
        <v>103.39063992359122</v>
      </c>
      <c r="K67" s="12">
        <f t="shared" si="4"/>
        <v>106.24668364639714</v>
      </c>
      <c r="L67" s="16">
        <f t="shared" si="5"/>
        <v>87.24758002985382</v>
      </c>
      <c r="M67" s="7">
        <f t="shared" si="6"/>
      </c>
      <c r="N67" s="8">
        <f t="shared" si="7"/>
        <v>-7.068952750284527</v>
      </c>
    </row>
    <row r="68" spans="1:14" ht="12.75" outlineLevel="1">
      <c r="A68" s="1">
        <v>201706</v>
      </c>
      <c r="B68" s="2">
        <v>60.23</v>
      </c>
      <c r="C68" s="2">
        <v>3793.62</v>
      </c>
      <c r="E68" s="3">
        <f aca="true" t="shared" si="10" ref="E68:E98">100*($B68-$B67)/$B68</f>
        <v>-4.300182633239255</v>
      </c>
      <c r="G68" s="12">
        <f t="shared" si="8"/>
        <v>201706</v>
      </c>
      <c r="H68" s="13">
        <f t="shared" si="9"/>
        <v>60.23</v>
      </c>
      <c r="J68" s="12">
        <f t="shared" si="3"/>
        <v>111.57230615972108</v>
      </c>
      <c r="K68" s="12">
        <f t="shared" si="4"/>
        <v>109.85112623830872</v>
      </c>
      <c r="L68" s="16">
        <f t="shared" si="5"/>
        <v>87.38713788475621</v>
      </c>
      <c r="M68" s="7">
        <f t="shared" si="6"/>
      </c>
      <c r="N68" s="8">
        <f t="shared" si="7"/>
        <v>-16.30231600623843</v>
      </c>
    </row>
    <row r="69" spans="1:14" ht="12.75" outlineLevel="1">
      <c r="A69" s="1">
        <v>201707</v>
      </c>
      <c r="B69" s="2">
        <v>61.56</v>
      </c>
      <c r="C69" s="2">
        <v>3942.46</v>
      </c>
      <c r="E69" s="3">
        <f t="shared" si="10"/>
        <v>2.1604938271605025</v>
      </c>
      <c r="G69" s="12">
        <f t="shared" si="8"/>
        <v>201707</v>
      </c>
      <c r="H69" s="13">
        <f t="shared" si="9"/>
        <v>61.56</v>
      </c>
      <c r="J69" s="12">
        <f t="shared" si="3"/>
        <v>113.66146848602989</v>
      </c>
      <c r="K69" s="12">
        <f t="shared" si="4"/>
        <v>106.33934372969463</v>
      </c>
      <c r="L69" s="16">
        <f t="shared" si="5"/>
        <v>87.81433182900854</v>
      </c>
      <c r="M69" s="7">
        <f t="shared" si="6"/>
      </c>
      <c r="N69" s="8">
        <f t="shared" si="7"/>
        <v>-18.7394280716283</v>
      </c>
    </row>
    <row r="70" spans="1:14" ht="12.75" outlineLevel="1">
      <c r="A70" s="1">
        <v>201708</v>
      </c>
      <c r="B70" s="2">
        <v>57.89</v>
      </c>
      <c r="C70" s="2">
        <v>3887.55</v>
      </c>
      <c r="E70" s="3">
        <f t="shared" si="10"/>
        <v>-6.339609604422183</v>
      </c>
      <c r="G70" s="12">
        <f t="shared" si="8"/>
        <v>201708</v>
      </c>
      <c r="H70" s="13">
        <f t="shared" si="9"/>
        <v>57.89</v>
      </c>
      <c r="J70" s="12">
        <f t="shared" si="3"/>
        <v>127.15494904128519</v>
      </c>
      <c r="K70" s="12">
        <f t="shared" si="4"/>
        <v>110.81793055795477</v>
      </c>
      <c r="L70" s="16">
        <f t="shared" si="5"/>
        <v>86.10204148158331</v>
      </c>
      <c r="M70" s="7">
        <f t="shared" si="6"/>
      </c>
      <c r="N70" s="8">
        <f t="shared" si="7"/>
        <v>-33.29375854102451</v>
      </c>
    </row>
    <row r="71" spans="1:14" ht="12.75" outlineLevel="1">
      <c r="A71" s="1">
        <v>201709</v>
      </c>
      <c r="B71" s="2">
        <v>60.23</v>
      </c>
      <c r="C71" s="2">
        <v>4017.75</v>
      </c>
      <c r="E71" s="3">
        <f t="shared" si="10"/>
        <v>3.8851070894902815</v>
      </c>
      <c r="G71" s="12">
        <f t="shared" si="8"/>
        <v>201709</v>
      </c>
      <c r="H71" s="13">
        <f t="shared" si="9"/>
        <v>60.23</v>
      </c>
      <c r="J71" s="12">
        <f t="shared" si="3"/>
        <v>114.27859870496431</v>
      </c>
      <c r="K71" s="12">
        <f t="shared" si="4"/>
        <v>105.32265205600754</v>
      </c>
      <c r="L71" s="16">
        <f t="shared" si="5"/>
        <v>88.56813603675437</v>
      </c>
      <c r="M71" s="7">
        <f t="shared" si="6"/>
      </c>
      <c r="N71" s="8">
        <f t="shared" si="7"/>
        <v>-19.65395688694688</v>
      </c>
    </row>
    <row r="72" spans="1:14" ht="12.75" outlineLevel="1">
      <c r="A72" s="1">
        <v>201710</v>
      </c>
      <c r="B72" s="2">
        <v>62.49</v>
      </c>
      <c r="C72" s="2">
        <v>4096.38</v>
      </c>
      <c r="E72" s="3">
        <f t="shared" si="10"/>
        <v>3.6165786525844217</v>
      </c>
      <c r="G72" s="12">
        <f t="shared" si="8"/>
        <v>201710</v>
      </c>
      <c r="H72" s="13">
        <f t="shared" si="9"/>
        <v>62.49</v>
      </c>
      <c r="J72" s="12">
        <f t="shared" si="3"/>
        <v>98.71979516722676</v>
      </c>
      <c r="K72" s="12">
        <f t="shared" si="4"/>
        <v>101.62025924147865</v>
      </c>
      <c r="L72" s="16">
        <f t="shared" si="5"/>
        <v>91.14567371895718</v>
      </c>
      <c r="M72" s="7">
        <f t="shared" si="6"/>
      </c>
      <c r="N72" s="8">
        <f t="shared" si="7"/>
        <v>-0.8586862580402553</v>
      </c>
    </row>
    <row r="73" spans="1:14" ht="12.75" outlineLevel="1">
      <c r="A73" s="1">
        <v>201711</v>
      </c>
      <c r="B73" s="2">
        <v>62.74</v>
      </c>
      <c r="C73" s="2">
        <v>3984.1</v>
      </c>
      <c r="E73" s="3">
        <f t="shared" si="10"/>
        <v>0.3984698756773988</v>
      </c>
      <c r="G73" s="12">
        <f t="shared" si="8"/>
        <v>201711</v>
      </c>
      <c r="H73" s="13">
        <f t="shared" si="9"/>
        <v>62.74</v>
      </c>
      <c r="J73" s="12">
        <f t="shared" si="3"/>
        <v>96.74848581447243</v>
      </c>
      <c r="K73" s="12">
        <f t="shared" si="4"/>
        <v>101.48629263627672</v>
      </c>
      <c r="L73" s="16">
        <f t="shared" si="5"/>
        <v>94.87983172520771</v>
      </c>
      <c r="M73" s="7">
        <f t="shared" si="6"/>
      </c>
      <c r="N73" s="8">
        <f t="shared" si="7"/>
        <v>1.9735662042928312</v>
      </c>
    </row>
    <row r="74" spans="1:14" ht="12.75" outlineLevel="1">
      <c r="A74" s="1">
        <v>201712</v>
      </c>
      <c r="B74" s="2">
        <v>66.17999999999999</v>
      </c>
      <c r="C74" s="2">
        <v>3977.88</v>
      </c>
      <c r="E74" s="3">
        <f t="shared" si="10"/>
        <v>5.197944998488956</v>
      </c>
      <c r="G74" s="12">
        <f t="shared" si="8"/>
        <v>201712</v>
      </c>
      <c r="H74" s="13">
        <f t="shared" si="9"/>
        <v>66.17999999999999</v>
      </c>
      <c r="J74" s="12">
        <f t="shared" si="3"/>
        <v>92.03686914475674</v>
      </c>
      <c r="K74" s="12">
        <f t="shared" si="4"/>
        <v>96.87468520197442</v>
      </c>
      <c r="L74" s="16">
        <f t="shared" si="5"/>
        <v>100.35531067744127</v>
      </c>
      <c r="M74" s="7" t="str">
        <f t="shared" si="6"/>
        <v>*</v>
      </c>
      <c r="N74" s="8">
        <f t="shared" si="7"/>
        <v>8.498952794992379</v>
      </c>
    </row>
    <row r="75" spans="1:14" ht="12.75" outlineLevel="1">
      <c r="A75" s="1">
        <v>201801</v>
      </c>
      <c r="B75" s="2">
        <v>70.2</v>
      </c>
      <c r="C75" s="9">
        <v>4111.650000000001</v>
      </c>
      <c r="E75" s="3">
        <f t="shared" si="10"/>
        <v>5.726495726495741</v>
      </c>
      <c r="G75" s="12">
        <f t="shared" si="8"/>
        <v>201801</v>
      </c>
      <c r="H75" s="13">
        <f t="shared" si="9"/>
        <v>70.2</v>
      </c>
      <c r="J75" s="12">
        <f t="shared" si="3"/>
        <v>90.76923076923077</v>
      </c>
      <c r="K75" s="12">
        <f t="shared" si="4"/>
        <v>92.09639126305792</v>
      </c>
      <c r="L75" s="16">
        <f t="shared" si="5"/>
        <v>103.380741238169</v>
      </c>
      <c r="M75" s="7" t="str">
        <f t="shared" si="6"/>
        <v>*</v>
      </c>
      <c r="N75" s="8">
        <f t="shared" si="7"/>
        <v>10.141328331882752</v>
      </c>
    </row>
    <row r="76" spans="1:14" ht="12.75" outlineLevel="1">
      <c r="A76" s="1">
        <v>201802</v>
      </c>
      <c r="B76" s="2">
        <v>68.08</v>
      </c>
      <c r="C76" s="2">
        <v>3994.45</v>
      </c>
      <c r="E76" s="3">
        <f t="shared" si="10"/>
        <v>-3.1139835487661642</v>
      </c>
      <c r="G76" s="12">
        <f t="shared" si="8"/>
        <v>201802</v>
      </c>
      <c r="H76" s="13">
        <f t="shared" si="9"/>
        <v>68.08</v>
      </c>
      <c r="I76"/>
      <c r="J76" s="12">
        <f t="shared" si="3"/>
        <v>98.72209165687428</v>
      </c>
      <c r="K76" s="12">
        <f t="shared" si="4"/>
        <v>95.07075009792403</v>
      </c>
      <c r="L76" s="16">
        <f t="shared" si="5"/>
        <v>103.985168862887</v>
      </c>
      <c r="M76" s="7" t="str">
        <f t="shared" si="6"/>
        <v>*</v>
      </c>
      <c r="N76" s="8">
        <f t="shared" si="7"/>
        <v>-0.9831135280954837</v>
      </c>
    </row>
    <row r="77" spans="1:14" ht="12.75" outlineLevel="1">
      <c r="A77" s="1">
        <v>201803</v>
      </c>
      <c r="B77" s="2">
        <v>66.17999999999999</v>
      </c>
      <c r="C77" s="2">
        <v>3857.1</v>
      </c>
      <c r="E77" s="3">
        <f t="shared" si="10"/>
        <v>-2.8709579933514746</v>
      </c>
      <c r="G77" s="12">
        <f t="shared" si="8"/>
        <v>201803</v>
      </c>
      <c r="H77" s="13">
        <f t="shared" si="9"/>
        <v>66.17999999999999</v>
      </c>
      <c r="I77"/>
      <c r="J77" s="12">
        <f t="shared" si="3"/>
        <v>109.86702931399216</v>
      </c>
      <c r="K77" s="12">
        <f t="shared" si="4"/>
        <v>96.97793895436688</v>
      </c>
      <c r="L77" s="16">
        <f t="shared" si="5"/>
        <v>105.65952077110262</v>
      </c>
      <c r="M77" s="7" t="str">
        <f t="shared" si="6"/>
        <v>*</v>
      </c>
      <c r="N77" s="8">
        <f t="shared" si="7"/>
        <v>-16.365139403819253</v>
      </c>
    </row>
    <row r="78" spans="1:14" ht="12.75" outlineLevel="1">
      <c r="A78" s="1">
        <v>201804</v>
      </c>
      <c r="B78" s="2">
        <v>62.760000000000005</v>
      </c>
      <c r="C78" s="2">
        <v>3910.3</v>
      </c>
      <c r="E78" s="3">
        <f t="shared" si="10"/>
        <v>-5.4493307839387946</v>
      </c>
      <c r="G78" s="12">
        <f t="shared" si="8"/>
        <v>201804</v>
      </c>
      <c r="H78" s="13">
        <f t="shared" si="9"/>
        <v>62.760000000000005</v>
      </c>
      <c r="I78"/>
      <c r="J78" s="12">
        <f t="shared" si="3"/>
        <v>114.0216698534098</v>
      </c>
      <c r="K78" s="12">
        <f t="shared" si="4"/>
        <v>101.09411514765243</v>
      </c>
      <c r="L78" s="16">
        <f t="shared" si="5"/>
        <v>100.05177769568094</v>
      </c>
      <c r="M78" s="7">
        <f t="shared" si="6"/>
      </c>
      <c r="N78" s="8">
        <f t="shared" si="7"/>
        <v>-21.441558896648154</v>
      </c>
    </row>
    <row r="79" spans="1:14" ht="12.75" outlineLevel="1">
      <c r="A79" s="1">
        <v>201805</v>
      </c>
      <c r="B79" s="2">
        <v>67.5</v>
      </c>
      <c r="C79" s="9">
        <v>3764.22</v>
      </c>
      <c r="E79" s="3">
        <f t="shared" si="10"/>
        <v>7.022222222222215</v>
      </c>
      <c r="G79" s="12">
        <f t="shared" si="8"/>
        <v>201805</v>
      </c>
      <c r="H79" s="13">
        <f t="shared" si="9"/>
        <v>67.5</v>
      </c>
      <c r="I79"/>
      <c r="J79" s="12">
        <f aca="true" t="shared" si="11" ref="J79:J98">100-100*($B79-$B67)/$B79</f>
        <v>93.06666666666666</v>
      </c>
      <c r="K79" s="12">
        <f aca="true" t="shared" si="12" ref="K79:K98">100*AVERAGE($B68:$B79)/$B79</f>
        <v>94.57283950617284</v>
      </c>
      <c r="L79" s="16">
        <f aca="true" t="shared" si="13" ref="L79:L98">100*(AVERAGE($C68:$C79)/$C79)/(AVERAGE($B68:$B79)/$B79)</f>
        <v>110.81084802966238</v>
      </c>
      <c r="M79" s="7" t="str">
        <f aca="true" t="shared" si="14" ref="M79:M98">IF(AND(AVERAGE($B71:$B79)/$B79&lt;1,(AVERAGE($C71:$C79)/$C79/(AVERAGE($B71:$B79)/$B79))&gt;1),"*","")</f>
        <v>*</v>
      </c>
      <c r="N79" s="8">
        <f aca="true" t="shared" si="15" ref="N79:N98">100*AVERAGE($E68:$E79)/STDEVA($E68:$E79)</f>
        <v>10.465892359185778</v>
      </c>
    </row>
    <row r="80" spans="1:14" ht="12.75" outlineLevel="1">
      <c r="A80" s="1">
        <v>201806</v>
      </c>
      <c r="B80" s="2">
        <v>67.34</v>
      </c>
      <c r="C80" s="9">
        <v>3719.86</v>
      </c>
      <c r="E80" s="3">
        <f t="shared" si="10"/>
        <v>-0.23760023760023252</v>
      </c>
      <c r="G80" s="12">
        <f t="shared" si="8"/>
        <v>201806</v>
      </c>
      <c r="H80" s="13">
        <f t="shared" si="9"/>
        <v>67.34</v>
      </c>
      <c r="I80"/>
      <c r="J80" s="12">
        <f t="shared" si="11"/>
        <v>89.44163944163944</v>
      </c>
      <c r="K80" s="12">
        <f t="shared" si="12"/>
        <v>95.67740817740817</v>
      </c>
      <c r="L80" s="16">
        <f t="shared" si="13"/>
        <v>110.66504722524485</v>
      </c>
      <c r="M80" s="7" t="str">
        <f t="shared" si="14"/>
        <v>*</v>
      </c>
      <c r="N80" s="8">
        <f t="shared" si="15"/>
        <v>18.555482869121317</v>
      </c>
    </row>
    <row r="81" spans="1:14" ht="12.75" outlineLevel="1">
      <c r="A81" s="1">
        <v>201807</v>
      </c>
      <c r="B81" s="2">
        <v>73.46000000000001</v>
      </c>
      <c r="C81" s="2">
        <v>3899.04</v>
      </c>
      <c r="E81" s="3">
        <f t="shared" si="10"/>
        <v>8.331064524911522</v>
      </c>
      <c r="G81" s="12">
        <f t="shared" si="8"/>
        <v>201807</v>
      </c>
      <c r="H81" s="13">
        <f t="shared" si="9"/>
        <v>73.46000000000001</v>
      </c>
      <c r="I81"/>
      <c r="J81" s="12">
        <f t="shared" si="11"/>
        <v>83.8007078682276</v>
      </c>
      <c r="K81" s="12">
        <f t="shared" si="12"/>
        <v>89.05640257736636</v>
      </c>
      <c r="L81" s="16">
        <f t="shared" si="13"/>
        <v>113.32467270349717</v>
      </c>
      <c r="M81" s="7" t="str">
        <f t="shared" si="14"/>
        <v>*</v>
      </c>
      <c r="N81" s="8">
        <f t="shared" si="15"/>
        <v>27.04428427969899</v>
      </c>
    </row>
    <row r="82" spans="1:14" ht="12.75" outlineLevel="1">
      <c r="A82" s="1">
        <v>201808</v>
      </c>
      <c r="B82" s="2">
        <v>78.76</v>
      </c>
      <c r="C82" s="2">
        <v>3740.71</v>
      </c>
      <c r="E82" s="3">
        <f t="shared" si="10"/>
        <v>6.729304215337732</v>
      </c>
      <c r="G82" s="12">
        <f t="shared" si="8"/>
        <v>201808</v>
      </c>
      <c r="H82" s="13">
        <f t="shared" si="9"/>
        <v>78.76</v>
      </c>
      <c r="I82"/>
      <c r="J82" s="12">
        <f t="shared" si="11"/>
        <v>73.50177755205688</v>
      </c>
      <c r="K82" s="12">
        <f t="shared" si="12"/>
        <v>85.27171152869478</v>
      </c>
      <c r="L82" s="16">
        <f t="shared" si="13"/>
        <v>122.98033446184193</v>
      </c>
      <c r="M82" s="7" t="str">
        <f t="shared" si="14"/>
        <v>*</v>
      </c>
      <c r="N82" s="8">
        <f t="shared" si="15"/>
        <v>53.44093327644777</v>
      </c>
    </row>
    <row r="83" spans="1:14" ht="12.75" outlineLevel="1">
      <c r="A83" s="1">
        <v>201809</v>
      </c>
      <c r="B83" s="2">
        <v>77.4</v>
      </c>
      <c r="C83" s="9">
        <v>3706.74</v>
      </c>
      <c r="E83" s="3">
        <f t="shared" si="10"/>
        <v>-1.7571059431524538</v>
      </c>
      <c r="G83" s="12">
        <f t="shared" si="8"/>
        <v>201809</v>
      </c>
      <c r="H83" s="13">
        <f t="shared" si="9"/>
        <v>77.4</v>
      </c>
      <c r="I83"/>
      <c r="J83" s="12">
        <f t="shared" si="11"/>
        <v>77.81653746770024</v>
      </c>
      <c r="K83" s="12">
        <f t="shared" si="12"/>
        <v>88.61864771748493</v>
      </c>
      <c r="L83" s="16">
        <f t="shared" si="13"/>
        <v>118.63110668236062</v>
      </c>
      <c r="M83" s="7" t="str">
        <f t="shared" si="14"/>
        <v>*</v>
      </c>
      <c r="N83" s="8">
        <f t="shared" si="15"/>
        <v>41.96547576381784</v>
      </c>
    </row>
    <row r="84" spans="1:14" ht="12.75" outlineLevel="1">
      <c r="A84" s="1">
        <v>201810</v>
      </c>
      <c r="B84" s="2">
        <v>74.17999999999999</v>
      </c>
      <c r="C84" s="2">
        <v>3447.07</v>
      </c>
      <c r="E84" s="3">
        <f t="shared" si="10"/>
        <v>-4.340792666486942</v>
      </c>
      <c r="G84" s="12">
        <f t="shared" si="8"/>
        <v>201810</v>
      </c>
      <c r="H84" s="13">
        <f t="shared" si="9"/>
        <v>74.17999999999999</v>
      </c>
      <c r="I84"/>
      <c r="J84" s="12">
        <f t="shared" si="11"/>
        <v>84.24103531949314</v>
      </c>
      <c r="K84" s="12">
        <f t="shared" si="12"/>
        <v>93.77864653545431</v>
      </c>
      <c r="L84" s="16">
        <f t="shared" si="13"/>
        <v>118.87463546685089</v>
      </c>
      <c r="M84" s="7" t="str">
        <f t="shared" si="14"/>
        <v>*</v>
      </c>
      <c r="N84" s="8">
        <f t="shared" si="15"/>
        <v>26.144310518600722</v>
      </c>
    </row>
    <row r="85" spans="1:14" ht="12.75" outlineLevel="1">
      <c r="A85" s="1">
        <v>201811</v>
      </c>
      <c r="B85" s="2">
        <v>74.24000000000001</v>
      </c>
      <c r="C85" s="2">
        <v>3487.9</v>
      </c>
      <c r="E85" s="3">
        <f t="shared" si="10"/>
        <v>0.08081896551726357</v>
      </c>
      <c r="G85" s="12">
        <f t="shared" si="8"/>
        <v>201811</v>
      </c>
      <c r="H85" s="13">
        <f t="shared" si="9"/>
        <v>74.24000000000001</v>
      </c>
      <c r="I85"/>
      <c r="J85" s="12">
        <f t="shared" si="11"/>
        <v>84.50969827586206</v>
      </c>
      <c r="K85" s="12">
        <f t="shared" si="12"/>
        <v>94.99371408045975</v>
      </c>
      <c r="L85" s="16">
        <f t="shared" si="13"/>
        <v>114.73233167664229</v>
      </c>
      <c r="M85" s="7" t="str">
        <f t="shared" si="14"/>
        <v>*</v>
      </c>
      <c r="N85" s="8">
        <f t="shared" si="15"/>
        <v>25.58195730416157</v>
      </c>
    </row>
    <row r="86" spans="1:14" ht="12.75" outlineLevel="1">
      <c r="A86" s="1">
        <v>201812</v>
      </c>
      <c r="B86" s="2">
        <v>71.3</v>
      </c>
      <c r="C86" s="9">
        <v>3243.63</v>
      </c>
      <c r="E86" s="3">
        <f t="shared" si="10"/>
        <v>-4.123422159887815</v>
      </c>
      <c r="G86" s="12">
        <f t="shared" si="8"/>
        <v>201812</v>
      </c>
      <c r="H86" s="13">
        <f t="shared" si="9"/>
        <v>71.3</v>
      </c>
      <c r="I86"/>
      <c r="J86" s="12">
        <f t="shared" si="11"/>
        <v>92.81907433380084</v>
      </c>
      <c r="K86" s="12">
        <f t="shared" si="12"/>
        <v>99.50911640953716</v>
      </c>
      <c r="L86" s="16">
        <f t="shared" si="13"/>
        <v>115.87860545151719</v>
      </c>
      <c r="M86" s="7">
        <f t="shared" si="14"/>
      </c>
      <c r="N86" s="8">
        <f t="shared" si="15"/>
        <v>9.897323562203026</v>
      </c>
    </row>
    <row r="87" spans="1:14" ht="12.75" outlineLevel="1">
      <c r="A87" s="1">
        <v>201901</v>
      </c>
      <c r="B87" s="2">
        <v>76.8</v>
      </c>
      <c r="C87" s="9">
        <v>3507.84</v>
      </c>
      <c r="E87" s="3">
        <f t="shared" si="10"/>
        <v>7.161458333333334</v>
      </c>
      <c r="G87" s="12">
        <f t="shared" si="8"/>
        <v>201901</v>
      </c>
      <c r="H87" s="13">
        <f t="shared" si="9"/>
        <v>76.8</v>
      </c>
      <c r="I87"/>
      <c r="J87" s="12">
        <f t="shared" si="11"/>
        <v>91.40625</v>
      </c>
      <c r="K87" s="12">
        <f t="shared" si="12"/>
        <v>93.09895833333331</v>
      </c>
      <c r="L87" s="16">
        <f t="shared" si="13"/>
        <v>112.98754884961784</v>
      </c>
      <c r="M87" s="7" t="str">
        <f t="shared" si="14"/>
        <v>*</v>
      </c>
      <c r="N87" s="8">
        <f t="shared" si="15"/>
        <v>11.91222324432517</v>
      </c>
    </row>
    <row r="88" spans="1:14" ht="12.75" outlineLevel="1">
      <c r="A88" s="1">
        <v>201902</v>
      </c>
      <c r="B88" s="2">
        <v>73.68</v>
      </c>
      <c r="C88" s="9">
        <v>3604.48</v>
      </c>
      <c r="E88" s="3">
        <f t="shared" si="10"/>
        <v>-4.234527687296404</v>
      </c>
      <c r="G88" s="12">
        <f t="shared" si="8"/>
        <v>201902</v>
      </c>
      <c r="H88" s="13">
        <f t="shared" si="9"/>
        <v>73.68</v>
      </c>
      <c r="I88"/>
      <c r="J88" s="12">
        <f t="shared" si="11"/>
        <v>92.39956568946796</v>
      </c>
      <c r="K88" s="12">
        <f t="shared" si="12"/>
        <v>97.67462902642053</v>
      </c>
      <c r="L88" s="16">
        <f t="shared" si="13"/>
        <v>103.88407104908534</v>
      </c>
      <c r="M88" s="7">
        <f t="shared" si="14"/>
      </c>
      <c r="N88" s="8">
        <f t="shared" si="15"/>
        <v>9.957973491667751</v>
      </c>
    </row>
    <row r="89" spans="1:14" ht="12.75" outlineLevel="1">
      <c r="A89" s="1">
        <v>201903</v>
      </c>
      <c r="E89" s="3" t="e">
        <f t="shared" si="10"/>
        <v>#DIV/0!</v>
      </c>
      <c r="G89" s="12">
        <f t="shared" si="8"/>
        <v>201903</v>
      </c>
      <c r="H89" s="13">
        <f t="shared" si="9"/>
        <v>0</v>
      </c>
      <c r="I89"/>
      <c r="J89" s="12" t="e">
        <f t="shared" si="11"/>
        <v>#DIV/0!</v>
      </c>
      <c r="K89" s="12" t="e">
        <f t="shared" si="12"/>
        <v>#DIV/0!</v>
      </c>
      <c r="L89" s="16" t="e">
        <f t="shared" si="13"/>
        <v>#DIV/0!</v>
      </c>
      <c r="M89" s="7" t="e">
        <f t="shared" si="14"/>
        <v>#DIV/0!</v>
      </c>
      <c r="N89" s="8" t="e">
        <f t="shared" si="15"/>
        <v>#DIV/0!</v>
      </c>
    </row>
    <row r="90" spans="1:14" ht="12.75" outlineLevel="1">
      <c r="A90" s="1">
        <v>201904</v>
      </c>
      <c r="E90" s="3" t="e">
        <f t="shared" si="10"/>
        <v>#DIV/0!</v>
      </c>
      <c r="G90" s="12">
        <f t="shared" si="8"/>
        <v>201904</v>
      </c>
      <c r="H90" s="13">
        <f t="shared" si="9"/>
        <v>0</v>
      </c>
      <c r="I90"/>
      <c r="J90" s="12" t="e">
        <f t="shared" si="11"/>
        <v>#DIV/0!</v>
      </c>
      <c r="K90" s="12" t="e">
        <f t="shared" si="12"/>
        <v>#DIV/0!</v>
      </c>
      <c r="L90" s="16" t="e">
        <f t="shared" si="13"/>
        <v>#DIV/0!</v>
      </c>
      <c r="M90" s="7" t="e">
        <f t="shared" si="14"/>
        <v>#DIV/0!</v>
      </c>
      <c r="N90" s="8" t="e">
        <f t="shared" si="15"/>
        <v>#DIV/0!</v>
      </c>
    </row>
    <row r="91" spans="1:14" ht="12.75" outlineLevel="1">
      <c r="A91" s="1">
        <v>201905</v>
      </c>
      <c r="E91" s="3" t="e">
        <f t="shared" si="10"/>
        <v>#DIV/0!</v>
      </c>
      <c r="G91" s="12">
        <f t="shared" si="8"/>
        <v>201905</v>
      </c>
      <c r="H91" s="13">
        <f t="shared" si="9"/>
        <v>0</v>
      </c>
      <c r="I91"/>
      <c r="J91" s="12" t="e">
        <f t="shared" si="11"/>
        <v>#DIV/0!</v>
      </c>
      <c r="K91" s="12" t="e">
        <f t="shared" si="12"/>
        <v>#DIV/0!</v>
      </c>
      <c r="L91" s="16" t="e">
        <f t="shared" si="13"/>
        <v>#DIV/0!</v>
      </c>
      <c r="M91" s="7" t="e">
        <f t="shared" si="14"/>
        <v>#DIV/0!</v>
      </c>
      <c r="N91" s="8" t="e">
        <f t="shared" si="15"/>
        <v>#DIV/0!</v>
      </c>
    </row>
    <row r="92" spans="1:14" ht="12.75" outlineLevel="1">
      <c r="A92" s="1">
        <v>201906</v>
      </c>
      <c r="E92" s="3" t="e">
        <f t="shared" si="10"/>
        <v>#DIV/0!</v>
      </c>
      <c r="G92" s="12">
        <f t="shared" si="8"/>
        <v>201906</v>
      </c>
      <c r="H92" s="13">
        <f t="shared" si="9"/>
        <v>0</v>
      </c>
      <c r="I92"/>
      <c r="J92" s="12" t="e">
        <f t="shared" si="11"/>
        <v>#DIV/0!</v>
      </c>
      <c r="K92" s="12" t="e">
        <f t="shared" si="12"/>
        <v>#DIV/0!</v>
      </c>
      <c r="L92" s="16" t="e">
        <f t="shared" si="13"/>
        <v>#DIV/0!</v>
      </c>
      <c r="M92" s="7" t="e">
        <f t="shared" si="14"/>
        <v>#DIV/0!</v>
      </c>
      <c r="N92" s="8" t="e">
        <f t="shared" si="15"/>
        <v>#DIV/0!</v>
      </c>
    </row>
    <row r="93" spans="1:14" ht="12.75" outlineLevel="1">
      <c r="A93" s="1">
        <v>201907</v>
      </c>
      <c r="E93" s="3" t="e">
        <f t="shared" si="10"/>
        <v>#DIV/0!</v>
      </c>
      <c r="G93" s="12">
        <f t="shared" si="8"/>
        <v>201907</v>
      </c>
      <c r="H93" s="13">
        <f t="shared" si="9"/>
        <v>0</v>
      </c>
      <c r="I93"/>
      <c r="J93" s="12" t="e">
        <f t="shared" si="11"/>
        <v>#DIV/0!</v>
      </c>
      <c r="K93" s="12" t="e">
        <f t="shared" si="12"/>
        <v>#DIV/0!</v>
      </c>
      <c r="L93" s="16" t="e">
        <f t="shared" si="13"/>
        <v>#DIV/0!</v>
      </c>
      <c r="M93" s="7" t="e">
        <f t="shared" si="14"/>
        <v>#DIV/0!</v>
      </c>
      <c r="N93" s="8" t="e">
        <f t="shared" si="15"/>
        <v>#DIV/0!</v>
      </c>
    </row>
    <row r="94" spans="1:14" ht="12.75" outlineLevel="1">
      <c r="A94" s="1">
        <v>201908</v>
      </c>
      <c r="E94" s="3" t="e">
        <f t="shared" si="10"/>
        <v>#DIV/0!</v>
      </c>
      <c r="G94" s="12">
        <f t="shared" si="8"/>
        <v>201908</v>
      </c>
      <c r="H94" s="13">
        <f t="shared" si="9"/>
        <v>0</v>
      </c>
      <c r="I94"/>
      <c r="J94" s="12" t="e">
        <f t="shared" si="11"/>
        <v>#DIV/0!</v>
      </c>
      <c r="K94" s="12" t="e">
        <f t="shared" si="12"/>
        <v>#DIV/0!</v>
      </c>
      <c r="L94" s="16" t="e">
        <f t="shared" si="13"/>
        <v>#DIV/0!</v>
      </c>
      <c r="M94" s="7" t="e">
        <f t="shared" si="14"/>
        <v>#DIV/0!</v>
      </c>
      <c r="N94" s="8" t="e">
        <f t="shared" si="15"/>
        <v>#DIV/0!</v>
      </c>
    </row>
    <row r="95" spans="1:14" ht="12.75" outlineLevel="1">
      <c r="A95" s="1">
        <v>201909</v>
      </c>
      <c r="E95" s="3" t="e">
        <f t="shared" si="10"/>
        <v>#DIV/0!</v>
      </c>
      <c r="G95" s="12">
        <f t="shared" si="8"/>
        <v>201909</v>
      </c>
      <c r="H95" s="13">
        <f t="shared" si="9"/>
        <v>0</v>
      </c>
      <c r="I95"/>
      <c r="J95" s="12" t="e">
        <f t="shared" si="11"/>
        <v>#DIV/0!</v>
      </c>
      <c r="K95" s="12" t="e">
        <f t="shared" si="12"/>
        <v>#DIV/0!</v>
      </c>
      <c r="L95" s="16" t="e">
        <f t="shared" si="13"/>
        <v>#DIV/0!</v>
      </c>
      <c r="M95" s="7" t="e">
        <f t="shared" si="14"/>
        <v>#DIV/0!</v>
      </c>
      <c r="N95" s="8" t="e">
        <f t="shared" si="15"/>
        <v>#DIV/0!</v>
      </c>
    </row>
    <row r="96" spans="1:14" ht="12.75" outlineLevel="1">
      <c r="A96" s="1">
        <v>201910</v>
      </c>
      <c r="E96" s="3" t="e">
        <f t="shared" si="10"/>
        <v>#DIV/0!</v>
      </c>
      <c r="G96" s="12">
        <f t="shared" si="8"/>
        <v>201910</v>
      </c>
      <c r="H96" s="13">
        <f t="shared" si="9"/>
        <v>0</v>
      </c>
      <c r="I96"/>
      <c r="J96" s="12" t="e">
        <f t="shared" si="11"/>
        <v>#DIV/0!</v>
      </c>
      <c r="K96" s="12" t="e">
        <f t="shared" si="12"/>
        <v>#DIV/0!</v>
      </c>
      <c r="L96" s="16" t="e">
        <f t="shared" si="13"/>
        <v>#DIV/0!</v>
      </c>
      <c r="M96" s="7" t="e">
        <f t="shared" si="14"/>
        <v>#DIV/0!</v>
      </c>
      <c r="N96" s="8" t="e">
        <f t="shared" si="15"/>
        <v>#DIV/0!</v>
      </c>
    </row>
    <row r="97" spans="1:14" ht="12.75" outlineLevel="1">
      <c r="A97" s="1">
        <v>201911</v>
      </c>
      <c r="E97" s="3" t="e">
        <f t="shared" si="10"/>
        <v>#DIV/0!</v>
      </c>
      <c r="G97" s="12">
        <f t="shared" si="8"/>
        <v>201911</v>
      </c>
      <c r="H97" s="13">
        <f t="shared" si="9"/>
        <v>0</v>
      </c>
      <c r="I97"/>
      <c r="J97" s="12" t="e">
        <f t="shared" si="11"/>
        <v>#DIV/0!</v>
      </c>
      <c r="K97" s="12" t="e">
        <f t="shared" si="12"/>
        <v>#DIV/0!</v>
      </c>
      <c r="L97" s="16" t="e">
        <f t="shared" si="13"/>
        <v>#DIV/0!</v>
      </c>
      <c r="M97" s="7" t="e">
        <f t="shared" si="14"/>
        <v>#DIV/0!</v>
      </c>
      <c r="N97" s="8" t="e">
        <f t="shared" si="15"/>
        <v>#DIV/0!</v>
      </c>
    </row>
    <row r="98" spans="1:14" ht="12.75" outlineLevel="1">
      <c r="A98" s="1">
        <v>201912</v>
      </c>
      <c r="E98" s="3" t="e">
        <f t="shared" si="10"/>
        <v>#DIV/0!</v>
      </c>
      <c r="G98" s="12">
        <f t="shared" si="8"/>
        <v>201912</v>
      </c>
      <c r="H98" s="13">
        <f t="shared" si="9"/>
        <v>0</v>
      </c>
      <c r="I98"/>
      <c r="J98" s="12" t="e">
        <f t="shared" si="11"/>
        <v>#DIV/0!</v>
      </c>
      <c r="K98" s="12" t="e">
        <f t="shared" si="12"/>
        <v>#DIV/0!</v>
      </c>
      <c r="L98" s="16" t="e">
        <f t="shared" si="13"/>
        <v>#DIV/0!</v>
      </c>
      <c r="M98" s="7" t="e">
        <f t="shared" si="14"/>
        <v>#DIV/0!</v>
      </c>
      <c r="N98" s="8" t="e">
        <f t="shared" si="15"/>
        <v>#DIV/0!</v>
      </c>
    </row>
  </sheetData>
  <sheetProtection/>
  <printOptions/>
  <pageMargins left="0.79" right="0.79" top="1.05" bottom="1.05" header="0.79" footer="0.79"/>
  <pageSetup horizontalDpi="300" verticalDpi="300" orientation="portrait" paperSize="9"/>
  <headerFooter scaleWithDoc="0" alignWithMargins="0">
    <oddHeader>&amp;C&amp;"Times New Roman,Standaard"&amp;12&amp;A</oddHeader>
    <oddFooter>&amp;C&amp;"Times New Roman,Standaard"&amp;12Pagina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W98"/>
  <sheetViews>
    <sheetView zoomScale="80" zoomScaleNormal="80" workbookViewId="0" topLeftCell="A55">
      <selection activeCell="C89" sqref="C89"/>
    </sheetView>
  </sheetViews>
  <sheetFormatPr defaultColWidth="12.28125" defaultRowHeight="12.75" customHeight="1" outlineLevelRow="1"/>
  <cols>
    <col min="1" max="1" width="8.7109375" style="1" bestFit="1" customWidth="1"/>
    <col min="2" max="2" width="8.140625" style="2" bestFit="1" customWidth="1"/>
    <col min="3" max="3" width="8.28125" style="2" bestFit="1" customWidth="1"/>
    <col min="4" max="4" width="11.57421875" style="0" bestFit="1" customWidth="1"/>
    <col min="5" max="5" width="11.57421875" style="3" bestFit="1" customWidth="1"/>
    <col min="6" max="6" width="11.57421875" style="0" bestFit="1" customWidth="1"/>
    <col min="7" max="7" width="11.57421875" style="12" bestFit="1" customWidth="1"/>
    <col min="8" max="8" width="11.57421875" style="13" bestFit="1" customWidth="1"/>
    <col min="9" max="9" width="11.57421875" style="6" bestFit="1" customWidth="1"/>
    <col min="10" max="12" width="11.57421875" style="12" bestFit="1" customWidth="1"/>
    <col min="13" max="13" width="11.57421875" style="7" bestFit="1" customWidth="1"/>
    <col min="14" max="14" width="11.57421875" style="8" bestFit="1" customWidth="1"/>
    <col min="15" max="254" width="11.57421875" style="0" bestFit="1" customWidth="1"/>
  </cols>
  <sheetData>
    <row r="1" spans="2:23" ht="12.75" outlineLevel="1">
      <c r="B1" s="2" t="s">
        <v>1032</v>
      </c>
      <c r="C1" s="2" t="s">
        <v>0</v>
      </c>
      <c r="G1" s="12" t="str">
        <f>B1</f>
        <v>UMI</v>
      </c>
      <c r="Q1">
        <v>2017</v>
      </c>
      <c r="R1">
        <v>2016</v>
      </c>
      <c r="S1">
        <v>2015</v>
      </c>
      <c r="T1">
        <v>2014</v>
      </c>
      <c r="U1">
        <v>2013</v>
      </c>
      <c r="V1">
        <v>2012</v>
      </c>
      <c r="W1">
        <v>2011</v>
      </c>
    </row>
    <row r="2" spans="1:23" ht="12.75" outlineLevel="1">
      <c r="A2" s="1" t="s">
        <v>1</v>
      </c>
      <c r="B2" s="2" t="s">
        <v>5</v>
      </c>
      <c r="C2" s="2" t="s">
        <v>5</v>
      </c>
      <c r="E2" s="3" t="s">
        <v>6</v>
      </c>
      <c r="G2" s="12" t="s">
        <v>1</v>
      </c>
      <c r="H2" s="13" t="s">
        <v>7</v>
      </c>
      <c r="J2" s="12" t="s">
        <v>8</v>
      </c>
      <c r="K2" s="12" t="s">
        <v>9</v>
      </c>
      <c r="L2" s="12" t="s">
        <v>10</v>
      </c>
      <c r="N2" s="8" t="s">
        <v>11</v>
      </c>
      <c r="P2" s="18" t="s">
        <v>73</v>
      </c>
      <c r="Q2" s="18">
        <v>437.307</v>
      </c>
      <c r="R2" s="21">
        <v>432.248</v>
      </c>
      <c r="S2" s="21">
        <v>432.248</v>
      </c>
      <c r="T2" s="21">
        <v>445.029</v>
      </c>
      <c r="U2" s="21">
        <v>446.374</v>
      </c>
      <c r="V2" s="21">
        <v>111.593</v>
      </c>
      <c r="W2">
        <v>113.304</v>
      </c>
    </row>
    <row r="3" spans="1:23" ht="12.75" outlineLevel="1">
      <c r="A3" s="1">
        <v>201201</v>
      </c>
      <c r="B3" s="9">
        <v>17.035</v>
      </c>
      <c r="C3" s="2">
        <v>2206.8</v>
      </c>
      <c r="G3" s="12">
        <f aca="true" t="shared" si="0" ref="G3:G66">A3</f>
        <v>201201</v>
      </c>
      <c r="H3" s="13">
        <f aca="true" t="shared" si="1" ref="H3:H66">$B3</f>
        <v>17.035</v>
      </c>
      <c r="L3" s="16"/>
      <c r="P3" s="18" t="s">
        <v>78</v>
      </c>
      <c r="Q3" s="18" t="s">
        <v>1033</v>
      </c>
      <c r="R3" s="21" t="s">
        <v>1034</v>
      </c>
      <c r="S3" s="21" t="s">
        <v>1034</v>
      </c>
      <c r="T3" s="21" t="s">
        <v>291</v>
      </c>
      <c r="U3" s="21" t="s">
        <v>287</v>
      </c>
      <c r="V3" s="21" t="s">
        <v>319</v>
      </c>
      <c r="W3" t="s">
        <v>1035</v>
      </c>
    </row>
    <row r="4" spans="1:23" ht="12.75" outlineLevel="1">
      <c r="A4" s="1">
        <v>201202</v>
      </c>
      <c r="B4" s="9">
        <v>18.715</v>
      </c>
      <c r="C4" s="2">
        <v>2275.86</v>
      </c>
      <c r="E4" s="3">
        <f aca="true" t="shared" si="2" ref="E4:E67">100*($B4-$B3)/$B4</f>
        <v>8.976756612343038</v>
      </c>
      <c r="G4" s="12">
        <f t="shared" si="0"/>
        <v>201202</v>
      </c>
      <c r="H4" s="13">
        <f t="shared" si="1"/>
        <v>18.715</v>
      </c>
      <c r="L4" s="16"/>
      <c r="P4" s="18" t="s">
        <v>86</v>
      </c>
      <c r="Q4" s="18" t="s">
        <v>371</v>
      </c>
      <c r="R4" s="21" t="s">
        <v>1033</v>
      </c>
      <c r="S4" s="21" t="s">
        <v>1036</v>
      </c>
      <c r="T4" s="21" t="s">
        <v>1036</v>
      </c>
      <c r="U4" s="21" t="s">
        <v>1036</v>
      </c>
      <c r="V4" s="21" t="s">
        <v>562</v>
      </c>
      <c r="W4" t="s">
        <v>562</v>
      </c>
    </row>
    <row r="5" spans="1:23" ht="12.75" outlineLevel="1">
      <c r="A5" s="1">
        <v>201203</v>
      </c>
      <c r="B5" s="9">
        <v>19.794999999999998</v>
      </c>
      <c r="C5" s="2">
        <v>2324.05</v>
      </c>
      <c r="E5" s="3">
        <f t="shared" si="2"/>
        <v>5.455923212932551</v>
      </c>
      <c r="G5" s="12">
        <f t="shared" si="0"/>
        <v>201203</v>
      </c>
      <c r="H5" s="13">
        <f t="shared" si="1"/>
        <v>19.794999999999998</v>
      </c>
      <c r="L5" s="16"/>
      <c r="P5" s="18" t="s">
        <v>93</v>
      </c>
      <c r="Q5" s="18" t="s">
        <v>329</v>
      </c>
      <c r="R5" s="21" t="s">
        <v>92</v>
      </c>
      <c r="S5" s="21" t="s">
        <v>334</v>
      </c>
      <c r="T5" s="21" t="s">
        <v>461</v>
      </c>
      <c r="U5" s="21" t="s">
        <v>750</v>
      </c>
      <c r="V5" s="21" t="s">
        <v>1037</v>
      </c>
      <c r="W5" t="s">
        <v>1038</v>
      </c>
    </row>
    <row r="6" spans="1:23" ht="12.75" outlineLevel="1">
      <c r="A6" s="1">
        <v>201204</v>
      </c>
      <c r="B6" s="9">
        <v>19.86</v>
      </c>
      <c r="C6" s="2">
        <v>2208.44</v>
      </c>
      <c r="E6" s="3">
        <f t="shared" si="2"/>
        <v>0.32729103726083225</v>
      </c>
      <c r="G6" s="12">
        <f t="shared" si="0"/>
        <v>201204</v>
      </c>
      <c r="H6" s="13">
        <f t="shared" si="1"/>
        <v>19.86</v>
      </c>
      <c r="L6" s="16"/>
      <c r="P6" s="18" t="s">
        <v>101</v>
      </c>
      <c r="Q6" s="18" t="s">
        <v>1039</v>
      </c>
      <c r="R6" s="21" t="s">
        <v>268</v>
      </c>
      <c r="S6" s="21" t="s">
        <v>80</v>
      </c>
      <c r="T6" s="21" t="s">
        <v>1040</v>
      </c>
      <c r="U6" s="21" t="s">
        <v>286</v>
      </c>
      <c r="V6" s="21" t="s">
        <v>1041</v>
      </c>
      <c r="W6" t="s">
        <v>1042</v>
      </c>
    </row>
    <row r="7" spans="1:23" ht="12.75" outlineLevel="1">
      <c r="A7" s="1">
        <v>201205</v>
      </c>
      <c r="B7" s="9">
        <v>18.595</v>
      </c>
      <c r="C7" s="2">
        <v>2093.56</v>
      </c>
      <c r="E7" s="3">
        <f t="shared" si="2"/>
        <v>-6.8029040064533515</v>
      </c>
      <c r="G7" s="12">
        <f t="shared" si="0"/>
        <v>201205</v>
      </c>
      <c r="H7" s="13">
        <f t="shared" si="1"/>
        <v>18.595</v>
      </c>
      <c r="L7" s="16"/>
      <c r="P7" s="18" t="s">
        <v>109</v>
      </c>
      <c r="Q7" s="18" t="s">
        <v>651</v>
      </c>
      <c r="R7" s="21" t="s">
        <v>1043</v>
      </c>
      <c r="S7" s="21" t="s">
        <v>719</v>
      </c>
      <c r="T7" s="21" t="s">
        <v>1044</v>
      </c>
      <c r="U7" s="21" t="s">
        <v>1045</v>
      </c>
      <c r="V7" s="21" t="s">
        <v>1046</v>
      </c>
      <c r="W7" t="s">
        <v>1047</v>
      </c>
    </row>
    <row r="8" spans="1:23" ht="12.75" outlineLevel="1">
      <c r="A8" s="1">
        <v>201206</v>
      </c>
      <c r="B8" s="9">
        <v>17.62</v>
      </c>
      <c r="C8" s="2">
        <v>2227.63</v>
      </c>
      <c r="E8" s="3">
        <f t="shared" si="2"/>
        <v>-5.53348467650396</v>
      </c>
      <c r="G8" s="12">
        <f t="shared" si="0"/>
        <v>201206</v>
      </c>
      <c r="H8" s="13">
        <f t="shared" si="1"/>
        <v>17.62</v>
      </c>
      <c r="L8" s="16"/>
      <c r="P8" s="18" t="s">
        <v>117</v>
      </c>
      <c r="Q8" s="18" t="s">
        <v>1048</v>
      </c>
      <c r="R8" s="21" t="s">
        <v>1049</v>
      </c>
      <c r="S8" s="21" t="s">
        <v>1050</v>
      </c>
      <c r="T8" s="21" t="s">
        <v>1051</v>
      </c>
      <c r="U8" s="21" t="s">
        <v>1052</v>
      </c>
      <c r="V8" s="21" t="s">
        <v>1052</v>
      </c>
      <c r="W8" t="s">
        <v>1053</v>
      </c>
    </row>
    <row r="9" spans="1:23" ht="12.75" outlineLevel="1">
      <c r="A9" s="1">
        <v>201207</v>
      </c>
      <c r="B9" s="9">
        <v>17.464999999999996</v>
      </c>
      <c r="C9" s="2">
        <v>2274.84</v>
      </c>
      <c r="E9" s="3">
        <f t="shared" si="2"/>
        <v>-0.8874892642427983</v>
      </c>
      <c r="G9" s="12">
        <f t="shared" si="0"/>
        <v>201207</v>
      </c>
      <c r="H9" s="13">
        <f t="shared" si="1"/>
        <v>17.464999999999996</v>
      </c>
      <c r="L9" s="16"/>
      <c r="P9" s="18" t="s">
        <v>125</v>
      </c>
      <c r="Q9" s="18" t="s">
        <v>1054</v>
      </c>
      <c r="R9" s="21" t="s">
        <v>1055</v>
      </c>
      <c r="S9" s="21" t="s">
        <v>124</v>
      </c>
      <c r="T9" s="21" t="s">
        <v>1056</v>
      </c>
      <c r="U9" s="21" t="s">
        <v>1057</v>
      </c>
      <c r="V9" s="21" t="s">
        <v>1058</v>
      </c>
      <c r="W9" t="s">
        <v>1059</v>
      </c>
    </row>
    <row r="10" spans="1:23" ht="12.75" outlineLevel="1">
      <c r="A10" s="1">
        <v>201208</v>
      </c>
      <c r="B10" s="9">
        <v>18.275</v>
      </c>
      <c r="C10" s="2">
        <v>2345.69</v>
      </c>
      <c r="E10" s="3">
        <f t="shared" si="2"/>
        <v>4.432284541723679</v>
      </c>
      <c r="G10" s="12">
        <f t="shared" si="0"/>
        <v>201208</v>
      </c>
      <c r="H10" s="13">
        <f t="shared" si="1"/>
        <v>18.275</v>
      </c>
      <c r="L10" s="16"/>
      <c r="P10" s="18" t="s">
        <v>133</v>
      </c>
      <c r="Q10" s="18" t="s">
        <v>1060</v>
      </c>
      <c r="R10" s="21" t="s">
        <v>1061</v>
      </c>
      <c r="S10" s="21" t="s">
        <v>724</v>
      </c>
      <c r="T10" s="21" t="s">
        <v>858</v>
      </c>
      <c r="U10" s="21" t="s">
        <v>1062</v>
      </c>
      <c r="V10" s="21" t="s">
        <v>98</v>
      </c>
      <c r="W10" t="s">
        <v>237</v>
      </c>
    </row>
    <row r="11" spans="1:23" ht="12.75" outlineLevel="1">
      <c r="A11" s="1">
        <v>201209</v>
      </c>
      <c r="B11" s="9">
        <v>19.904999999999998</v>
      </c>
      <c r="C11" s="2">
        <v>2373.3300000000004</v>
      </c>
      <c r="E11" s="3">
        <f t="shared" si="2"/>
        <v>8.18889726199447</v>
      </c>
      <c r="G11" s="12">
        <f t="shared" si="0"/>
        <v>201209</v>
      </c>
      <c r="H11" s="13">
        <f t="shared" si="1"/>
        <v>19.904999999999998</v>
      </c>
      <c r="L11" s="16"/>
      <c r="P11" s="18" t="s">
        <v>141</v>
      </c>
      <c r="Q11" s="18" t="s">
        <v>1063</v>
      </c>
      <c r="R11" s="21" t="s">
        <v>1064</v>
      </c>
      <c r="S11" s="21" t="s">
        <v>1065</v>
      </c>
      <c r="T11" s="21" t="s">
        <v>809</v>
      </c>
      <c r="U11" s="21" t="s">
        <v>1066</v>
      </c>
      <c r="V11" s="21" t="s">
        <v>1067</v>
      </c>
      <c r="W11" t="s">
        <v>1068</v>
      </c>
    </row>
    <row r="12" spans="1:12" ht="12.75" outlineLevel="1">
      <c r="A12" s="1">
        <v>201210</v>
      </c>
      <c r="B12" s="9">
        <v>19.375</v>
      </c>
      <c r="C12" s="2">
        <v>2369.21</v>
      </c>
      <c r="E12" s="3">
        <f t="shared" si="2"/>
        <v>-2.7354838709677294</v>
      </c>
      <c r="G12" s="12">
        <f t="shared" si="0"/>
        <v>201210</v>
      </c>
      <c r="H12" s="13">
        <f t="shared" si="1"/>
        <v>19.375</v>
      </c>
      <c r="L12" s="16"/>
    </row>
    <row r="13" spans="1:12" ht="12.75" outlineLevel="1">
      <c r="A13" s="1">
        <v>201211</v>
      </c>
      <c r="B13" s="9">
        <v>19.55</v>
      </c>
      <c r="C13" s="2">
        <v>2436.9500000000003</v>
      </c>
      <c r="E13" s="3">
        <f t="shared" si="2"/>
        <v>0.8951406649616405</v>
      </c>
      <c r="G13" s="12">
        <f t="shared" si="0"/>
        <v>201211</v>
      </c>
      <c r="H13" s="13">
        <f t="shared" si="1"/>
        <v>19.55</v>
      </c>
      <c r="L13" s="16"/>
    </row>
    <row r="14" spans="1:12" ht="12.75" outlineLevel="1">
      <c r="A14" s="1">
        <v>201212</v>
      </c>
      <c r="B14" s="9">
        <v>20.4</v>
      </c>
      <c r="C14" s="2">
        <v>2475.8100000000004</v>
      </c>
      <c r="E14" s="3">
        <f t="shared" si="2"/>
        <v>4.166666666666656</v>
      </c>
      <c r="G14" s="12">
        <f t="shared" si="0"/>
        <v>201212</v>
      </c>
      <c r="H14" s="13">
        <f t="shared" si="1"/>
        <v>20.4</v>
      </c>
      <c r="L14" s="16"/>
    </row>
    <row r="15" spans="1:14" ht="12.75" outlineLevel="1">
      <c r="A15" s="1">
        <v>201301</v>
      </c>
      <c r="B15" s="9">
        <v>18.764999999999997</v>
      </c>
      <c r="C15" s="2">
        <v>2520.3500000000004</v>
      </c>
      <c r="E15" s="3">
        <f t="shared" si="2"/>
        <v>-8.71302957633894</v>
      </c>
      <c r="G15" s="12">
        <f t="shared" si="0"/>
        <v>201301</v>
      </c>
      <c r="H15" s="13">
        <f t="shared" si="1"/>
        <v>18.764999999999997</v>
      </c>
      <c r="J15" s="12">
        <f aca="true" t="shared" si="3" ref="J15:J78">100-100*($B15-$B3)/$B15</f>
        <v>90.78070876632029</v>
      </c>
      <c r="K15" s="12">
        <f aca="true" t="shared" si="4" ref="K15:K78">100*AVERAGE($B4:$B15)/$B15</f>
        <v>101.39444000355273</v>
      </c>
      <c r="L15" s="16">
        <v>33.79500000000001</v>
      </c>
      <c r="N15" s="8">
        <f aca="true" t="shared" si="5" ref="N15:N78">100*AVERAGE($E4:$E15)/STDEVA($E4:$E15)</f>
        <v>11.144502695040511</v>
      </c>
    </row>
    <row r="16" spans="1:14" ht="12.75" outlineLevel="1">
      <c r="A16" s="1">
        <v>201302</v>
      </c>
      <c r="B16" s="9">
        <v>18.74</v>
      </c>
      <c r="C16" s="2">
        <v>2569.17</v>
      </c>
      <c r="E16" s="3">
        <f t="shared" si="2"/>
        <v>-0.13340448239060076</v>
      </c>
      <c r="G16" s="12">
        <f t="shared" si="0"/>
        <v>201302</v>
      </c>
      <c r="H16" s="13">
        <f t="shared" si="1"/>
        <v>18.74</v>
      </c>
      <c r="J16" s="12">
        <f t="shared" si="3"/>
        <v>99.8665955176094</v>
      </c>
      <c r="K16" s="12">
        <f t="shared" si="4"/>
        <v>101.54082177161155</v>
      </c>
      <c r="L16" s="16">
        <f aca="true" t="shared" si="6" ref="L16:L79">100*(AVERAGE($C5:$C16)/$C16)/(AVERAGE($B5:$B16)/$B16)</f>
        <v>90.14202689806541</v>
      </c>
      <c r="M16" s="7">
        <f aca="true" t="shared" si="7" ref="M16:M79">IF(AND(AVERAGE($B8:$B16)/$B16&lt;1,(AVERAGE($C8:$C16)/$C16/(AVERAGE($B8:$B16)/$B16))&gt;1),"*","")</f>
      </c>
      <c r="N16" s="8">
        <f t="shared" si="5"/>
        <v>-2.153110187766617</v>
      </c>
    </row>
    <row r="17" spans="1:14" ht="12.75" outlineLevel="1">
      <c r="A17" s="1">
        <v>201303</v>
      </c>
      <c r="B17" s="9">
        <v>17.935</v>
      </c>
      <c r="C17" s="2">
        <v>2592.19</v>
      </c>
      <c r="E17" s="3">
        <f t="shared" si="2"/>
        <v>-4.488430443267353</v>
      </c>
      <c r="G17" s="12">
        <f t="shared" si="0"/>
        <v>201303</v>
      </c>
      <c r="H17" s="13">
        <f t="shared" si="1"/>
        <v>17.935</v>
      </c>
      <c r="J17" s="12">
        <f t="shared" si="3"/>
        <v>110.37078338444383</v>
      </c>
      <c r="K17" s="12">
        <f t="shared" si="4"/>
        <v>105.23417897964875</v>
      </c>
      <c r="L17" s="16">
        <f t="shared" si="6"/>
        <v>87.0250764005209</v>
      </c>
      <c r="M17" s="7">
        <f t="shared" si="7"/>
      </c>
      <c r="N17" s="8">
        <f t="shared" si="5"/>
        <v>-18.785677493376646</v>
      </c>
    </row>
    <row r="18" spans="1:14" ht="12.75" outlineLevel="1">
      <c r="A18" s="1">
        <v>201304</v>
      </c>
      <c r="B18" s="9">
        <v>17.2</v>
      </c>
      <c r="C18" s="2">
        <v>2643.42</v>
      </c>
      <c r="E18" s="3">
        <f t="shared" si="2"/>
        <v>-4.273255813953485</v>
      </c>
      <c r="G18" s="12">
        <f t="shared" si="0"/>
        <v>201304</v>
      </c>
      <c r="H18" s="13">
        <f t="shared" si="1"/>
        <v>17.2</v>
      </c>
      <c r="J18" s="12">
        <f t="shared" si="3"/>
        <v>115.46511627906978</v>
      </c>
      <c r="K18" s="12">
        <f t="shared" si="4"/>
        <v>108.44234496124031</v>
      </c>
      <c r="L18" s="16">
        <f t="shared" si="6"/>
        <v>84.07836473848691</v>
      </c>
      <c r="M18" s="7">
        <f t="shared" si="7"/>
      </c>
      <c r="N18" s="8">
        <f t="shared" si="5"/>
        <v>-26.081155834345516</v>
      </c>
    </row>
    <row r="19" spans="1:14" ht="12.75" outlineLevel="1">
      <c r="A19" s="1">
        <v>201305</v>
      </c>
      <c r="B19" s="9">
        <v>18.29</v>
      </c>
      <c r="C19" s="2">
        <v>2649.36</v>
      </c>
      <c r="E19" s="3">
        <f t="shared" si="2"/>
        <v>5.959540732640787</v>
      </c>
      <c r="G19" s="12">
        <f t="shared" si="0"/>
        <v>201305</v>
      </c>
      <c r="H19" s="13">
        <f t="shared" si="1"/>
        <v>18.29</v>
      </c>
      <c r="J19" s="12">
        <f t="shared" si="3"/>
        <v>101.667577911427</v>
      </c>
      <c r="K19" s="12">
        <f t="shared" si="4"/>
        <v>101.84071441589208</v>
      </c>
      <c r="L19" s="16">
        <f t="shared" si="6"/>
        <v>91.04447994655145</v>
      </c>
      <c r="M19" s="7">
        <f t="shared" si="7"/>
      </c>
      <c r="N19" s="8">
        <f t="shared" si="5"/>
        <v>-5.042763256990334</v>
      </c>
    </row>
    <row r="20" spans="1:14" ht="12.75" outlineLevel="1">
      <c r="A20" s="1">
        <v>201306</v>
      </c>
      <c r="B20" s="9">
        <v>15.795</v>
      </c>
      <c r="C20" s="2">
        <v>2526.11</v>
      </c>
      <c r="E20" s="3">
        <f t="shared" si="2"/>
        <v>-15.796138018360235</v>
      </c>
      <c r="G20" s="12">
        <f t="shared" si="0"/>
        <v>201306</v>
      </c>
      <c r="H20" s="13">
        <f t="shared" si="1"/>
        <v>15.795</v>
      </c>
      <c r="J20" s="12">
        <f t="shared" si="3"/>
        <v>111.55428933206711</v>
      </c>
      <c r="K20" s="12">
        <f t="shared" si="4"/>
        <v>116.96475677957159</v>
      </c>
      <c r="L20" s="16">
        <f t="shared" si="6"/>
        <v>83.98159164467064</v>
      </c>
      <c r="M20" s="7">
        <f t="shared" si="7"/>
      </c>
      <c r="N20" s="8">
        <f t="shared" si="5"/>
        <v>-16.58407617955257</v>
      </c>
    </row>
    <row r="21" spans="1:14" ht="12.75" outlineLevel="1">
      <c r="A21" s="1">
        <v>201307</v>
      </c>
      <c r="B21" s="9">
        <v>16.75</v>
      </c>
      <c r="C21" s="2">
        <v>2662.68</v>
      </c>
      <c r="E21" s="3">
        <f t="shared" si="2"/>
        <v>5.701492537313433</v>
      </c>
      <c r="G21" s="12">
        <f t="shared" si="0"/>
        <v>201307</v>
      </c>
      <c r="H21" s="13">
        <f t="shared" si="1"/>
        <v>16.75</v>
      </c>
      <c r="J21" s="12">
        <f t="shared" si="3"/>
        <v>104.2686567164179</v>
      </c>
      <c r="K21" s="12">
        <f t="shared" si="4"/>
        <v>109.94029850746266</v>
      </c>
      <c r="L21" s="16">
        <f t="shared" si="6"/>
        <v>85.86885766811668</v>
      </c>
      <c r="M21" s="7">
        <f t="shared" si="7"/>
      </c>
      <c r="N21" s="8">
        <f t="shared" si="5"/>
        <v>-8.079787309663136</v>
      </c>
    </row>
    <row r="22" spans="1:14" ht="12.75" outlineLevel="1">
      <c r="A22" s="1">
        <v>201308</v>
      </c>
      <c r="B22" s="9">
        <v>17.315</v>
      </c>
      <c r="C22" s="2">
        <v>2673.42</v>
      </c>
      <c r="E22" s="3">
        <f t="shared" si="2"/>
        <v>3.263066705168936</v>
      </c>
      <c r="G22" s="12">
        <f t="shared" si="0"/>
        <v>201308</v>
      </c>
      <c r="H22" s="13">
        <f t="shared" si="1"/>
        <v>17.315</v>
      </c>
      <c r="J22" s="12">
        <f t="shared" si="3"/>
        <v>105.54432572913657</v>
      </c>
      <c r="K22" s="12">
        <f t="shared" si="4"/>
        <v>105.8908460872076</v>
      </c>
      <c r="L22" s="16">
        <f t="shared" si="6"/>
        <v>89.75921668992314</v>
      </c>
      <c r="M22" s="7">
        <f t="shared" si="7"/>
      </c>
      <c r="N22" s="8">
        <f t="shared" si="5"/>
        <v>-9.562718329013158</v>
      </c>
    </row>
    <row r="23" spans="1:14" ht="12.75" outlineLevel="1">
      <c r="A23" s="1">
        <v>201309</v>
      </c>
      <c r="B23" s="9">
        <v>17.955</v>
      </c>
      <c r="C23" s="2">
        <v>2802.27</v>
      </c>
      <c r="E23" s="3">
        <f t="shared" si="2"/>
        <v>3.564466722361443</v>
      </c>
      <c r="G23" s="12">
        <f t="shared" si="0"/>
        <v>201309</v>
      </c>
      <c r="H23" s="13">
        <f t="shared" si="1"/>
        <v>17.955</v>
      </c>
      <c r="J23" s="12">
        <f t="shared" si="3"/>
        <v>110.86048454469507</v>
      </c>
      <c r="K23" s="12">
        <f t="shared" si="4"/>
        <v>101.2113617376775</v>
      </c>
      <c r="L23" s="16">
        <f t="shared" si="6"/>
        <v>90.85151974567829</v>
      </c>
      <c r="M23" s="7">
        <f t="shared" si="7"/>
      </c>
      <c r="N23" s="8">
        <f t="shared" si="5"/>
        <v>-16.089695418594633</v>
      </c>
    </row>
    <row r="24" spans="1:14" ht="12.75" outlineLevel="1">
      <c r="A24" s="1">
        <v>201310</v>
      </c>
      <c r="B24" s="2">
        <v>17.564999999999998</v>
      </c>
      <c r="C24" s="2">
        <v>2904.3500000000004</v>
      </c>
      <c r="E24" s="3">
        <f t="shared" si="2"/>
        <v>-2.2203245089666988</v>
      </c>
      <c r="G24" s="12">
        <f t="shared" si="0"/>
        <v>201310</v>
      </c>
      <c r="H24" s="13">
        <f t="shared" si="1"/>
        <v>17.564999999999998</v>
      </c>
      <c r="J24" s="12">
        <f t="shared" si="3"/>
        <v>110.30458297751211</v>
      </c>
      <c r="K24" s="12">
        <f t="shared" si="4"/>
        <v>102.59986716007212</v>
      </c>
      <c r="L24" s="16">
        <f t="shared" si="6"/>
        <v>87.96858466243047</v>
      </c>
      <c r="M24" s="7">
        <f t="shared" si="7"/>
      </c>
      <c r="N24" s="8">
        <f t="shared" si="5"/>
        <v>-15.456012883510633</v>
      </c>
    </row>
    <row r="25" spans="1:14" ht="12.75" outlineLevel="1">
      <c r="A25" s="1">
        <v>201311</v>
      </c>
      <c r="B25" s="2">
        <v>16.452499999999997</v>
      </c>
      <c r="C25" s="2">
        <v>2870.8900000000003</v>
      </c>
      <c r="E25" s="3">
        <f t="shared" si="2"/>
        <v>-6.761890290229454</v>
      </c>
      <c r="G25" s="12">
        <f t="shared" si="0"/>
        <v>201311</v>
      </c>
      <c r="H25" s="13">
        <f t="shared" si="1"/>
        <v>16.452499999999997</v>
      </c>
      <c r="J25" s="12">
        <f t="shared" si="3"/>
        <v>118.8269259990883</v>
      </c>
      <c r="K25" s="12">
        <f t="shared" si="4"/>
        <v>107.96864711543333</v>
      </c>
      <c r="L25" s="16">
        <f t="shared" si="6"/>
        <v>85.73523320083096</v>
      </c>
      <c r="M25" s="7">
        <f t="shared" si="7"/>
      </c>
      <c r="N25" s="8">
        <f t="shared" si="5"/>
        <v>-24.615828657126798</v>
      </c>
    </row>
    <row r="26" spans="1:14" ht="12.75" outlineLevel="1">
      <c r="A26" s="1">
        <v>201312</v>
      </c>
      <c r="B26" s="2">
        <v>16.9775</v>
      </c>
      <c r="C26" s="2">
        <v>2923.82</v>
      </c>
      <c r="E26" s="3">
        <f t="shared" si="2"/>
        <v>3.092328081284065</v>
      </c>
      <c r="G26" s="12">
        <f t="shared" si="0"/>
        <v>201312</v>
      </c>
      <c r="H26" s="13">
        <f t="shared" si="1"/>
        <v>16.9775</v>
      </c>
      <c r="J26" s="12">
        <f t="shared" si="3"/>
        <v>120.1590340156089</v>
      </c>
      <c r="K26" s="12">
        <f t="shared" si="4"/>
        <v>102.94998282039955</v>
      </c>
      <c r="L26" s="16">
        <f t="shared" si="6"/>
        <v>89.52728257965776</v>
      </c>
      <c r="M26" s="7">
        <f t="shared" si="7"/>
      </c>
      <c r="N26" s="8">
        <f t="shared" si="5"/>
        <v>-26.263685660358547</v>
      </c>
    </row>
    <row r="27" spans="1:14" ht="12.75" outlineLevel="1">
      <c r="A27" s="1">
        <v>201401</v>
      </c>
      <c r="B27" s="2">
        <v>15.865000000000002</v>
      </c>
      <c r="C27" s="2">
        <v>2891.25</v>
      </c>
      <c r="E27" s="3">
        <f t="shared" si="2"/>
        <v>-7.012291207059547</v>
      </c>
      <c r="G27" s="12">
        <f t="shared" si="0"/>
        <v>201401</v>
      </c>
      <c r="H27" s="13">
        <f t="shared" si="1"/>
        <v>15.865000000000002</v>
      </c>
      <c r="J27" s="12">
        <f t="shared" si="3"/>
        <v>118.27923101166085</v>
      </c>
      <c r="K27" s="12">
        <f t="shared" si="4"/>
        <v>108.64586616241199</v>
      </c>
      <c r="L27" s="16">
        <f t="shared" si="6"/>
        <v>86.77332495410111</v>
      </c>
      <c r="M27" s="7">
        <f t="shared" si="7"/>
      </c>
      <c r="N27" s="8">
        <f t="shared" si="5"/>
        <v>-24.665404465931747</v>
      </c>
    </row>
    <row r="28" spans="1:14" ht="12.75" outlineLevel="1">
      <c r="A28" s="1">
        <v>201402</v>
      </c>
      <c r="B28" s="2">
        <v>17.810000000000002</v>
      </c>
      <c r="C28" s="2">
        <v>3096.9100000000003</v>
      </c>
      <c r="E28" s="3">
        <f t="shared" si="2"/>
        <v>10.920830993823694</v>
      </c>
      <c r="G28" s="12">
        <f t="shared" si="0"/>
        <v>201402</v>
      </c>
      <c r="H28" s="13">
        <f t="shared" si="1"/>
        <v>17.810000000000002</v>
      </c>
      <c r="J28" s="12">
        <f t="shared" si="3"/>
        <v>105.22178551375629</v>
      </c>
      <c r="K28" s="12">
        <f t="shared" si="4"/>
        <v>96.34568594422608</v>
      </c>
      <c r="L28" s="16">
        <f t="shared" si="6"/>
        <v>92.82723222508312</v>
      </c>
      <c r="M28" s="7">
        <f t="shared" si="7"/>
      </c>
      <c r="N28" s="8">
        <f t="shared" si="5"/>
        <v>-9.064550620709106</v>
      </c>
    </row>
    <row r="29" spans="1:14" ht="12.75" outlineLevel="1">
      <c r="A29" s="1">
        <v>201403</v>
      </c>
      <c r="B29" s="2">
        <v>18.494999999999997</v>
      </c>
      <c r="C29" s="2">
        <v>3129.94</v>
      </c>
      <c r="E29" s="3">
        <f t="shared" si="2"/>
        <v>3.703703703703678</v>
      </c>
      <c r="G29" s="12">
        <f t="shared" si="0"/>
        <v>201403</v>
      </c>
      <c r="H29" s="13">
        <f t="shared" si="1"/>
        <v>18.494999999999997</v>
      </c>
      <c r="J29" s="12">
        <f t="shared" si="3"/>
        <v>96.97215463638823</v>
      </c>
      <c r="K29" s="12">
        <f t="shared" si="4"/>
        <v>93.02964765251872</v>
      </c>
      <c r="L29" s="16">
        <f t="shared" si="6"/>
        <v>96.66055073675638</v>
      </c>
      <c r="M29" s="7">
        <f t="shared" si="7"/>
      </c>
      <c r="N29" s="8">
        <f t="shared" si="5"/>
        <v>0.1594910855450538</v>
      </c>
    </row>
    <row r="30" spans="1:14" ht="12.75" outlineLevel="1">
      <c r="A30" s="1">
        <v>201404</v>
      </c>
      <c r="B30" s="2">
        <v>17.662499999999998</v>
      </c>
      <c r="C30" s="2">
        <v>3089.8</v>
      </c>
      <c r="E30" s="3">
        <f t="shared" si="2"/>
        <v>-4.713375796178342</v>
      </c>
      <c r="G30" s="12">
        <f t="shared" si="0"/>
        <v>201404</v>
      </c>
      <c r="H30" s="13">
        <f t="shared" si="1"/>
        <v>17.662499999999998</v>
      </c>
      <c r="J30" s="12">
        <f t="shared" si="3"/>
        <v>97.38145789101203</v>
      </c>
      <c r="K30" s="12">
        <f t="shared" si="4"/>
        <v>97.6326963906582</v>
      </c>
      <c r="L30" s="16">
        <f t="shared" si="6"/>
        <v>94.53296061885108</v>
      </c>
      <c r="M30" s="7">
        <f t="shared" si="7"/>
      </c>
      <c r="N30" s="8">
        <f t="shared" si="5"/>
        <v>-0.33538505730008394</v>
      </c>
    </row>
    <row r="31" spans="1:14" ht="12.75" outlineLevel="1">
      <c r="A31" s="1">
        <v>201405</v>
      </c>
      <c r="B31" s="2">
        <v>17.64</v>
      </c>
      <c r="C31" s="2">
        <v>3159.1</v>
      </c>
      <c r="E31" s="3">
        <f t="shared" si="2"/>
        <v>-0.12755102040814795</v>
      </c>
      <c r="G31" s="12">
        <f t="shared" si="0"/>
        <v>201405</v>
      </c>
      <c r="H31" s="13">
        <f t="shared" si="1"/>
        <v>17.64</v>
      </c>
      <c r="J31" s="12">
        <f t="shared" si="3"/>
        <v>103.68480725623581</v>
      </c>
      <c r="K31" s="12">
        <f t="shared" si="4"/>
        <v>97.45016061980348</v>
      </c>
      <c r="L31" s="16">
        <f t="shared" si="6"/>
        <v>94.01223057012317</v>
      </c>
      <c r="M31" s="7">
        <f t="shared" si="7"/>
      </c>
      <c r="N31" s="8">
        <f t="shared" si="5"/>
        <v>-7.414657151424482</v>
      </c>
    </row>
    <row r="32" spans="1:14" ht="12.75" outlineLevel="1">
      <c r="A32" s="1">
        <v>201406</v>
      </c>
      <c r="B32" s="2">
        <v>16.964999999999996</v>
      </c>
      <c r="C32" s="2">
        <v>3127.21</v>
      </c>
      <c r="E32" s="3">
        <f t="shared" si="2"/>
        <v>-3.978779840848832</v>
      </c>
      <c r="G32" s="12">
        <f t="shared" si="0"/>
        <v>201406</v>
      </c>
      <c r="H32" s="13">
        <f t="shared" si="1"/>
        <v>16.964999999999996</v>
      </c>
      <c r="J32" s="12">
        <f t="shared" si="3"/>
        <v>93.10344827586209</v>
      </c>
      <c r="K32" s="12">
        <f t="shared" si="4"/>
        <v>101.90220060909719</v>
      </c>
      <c r="L32" s="16">
        <f t="shared" si="6"/>
        <v>92.39361115826694</v>
      </c>
      <c r="M32" s="7">
        <f t="shared" si="7"/>
      </c>
      <c r="N32" s="8">
        <f t="shared" si="5"/>
        <v>8.216439588329175</v>
      </c>
    </row>
    <row r="33" spans="1:14" ht="12.75" outlineLevel="1">
      <c r="A33" s="1">
        <v>201407</v>
      </c>
      <c r="B33" s="2">
        <v>18.05</v>
      </c>
      <c r="C33" s="2">
        <v>3098.74</v>
      </c>
      <c r="E33" s="3">
        <f t="shared" si="2"/>
        <v>6.011080332409996</v>
      </c>
      <c r="G33" s="12">
        <f t="shared" si="0"/>
        <v>201407</v>
      </c>
      <c r="H33" s="13">
        <f t="shared" si="1"/>
        <v>18.05</v>
      </c>
      <c r="J33" s="12">
        <f t="shared" si="3"/>
        <v>92.797783933518</v>
      </c>
      <c r="K33" s="12">
        <f t="shared" si="4"/>
        <v>96.37696214219761</v>
      </c>
      <c r="L33" s="16">
        <f t="shared" si="6"/>
        <v>99.80479271059576</v>
      </c>
      <c r="M33" s="7" t="str">
        <f t="shared" si="7"/>
        <v>*</v>
      </c>
      <c r="N33" s="8">
        <f t="shared" si="5"/>
        <v>8.641655723081575</v>
      </c>
    </row>
    <row r="34" spans="1:14" ht="12.75" outlineLevel="1">
      <c r="A34" s="1">
        <v>201408</v>
      </c>
      <c r="B34" s="2">
        <v>18.41</v>
      </c>
      <c r="C34" s="2">
        <v>3192.72</v>
      </c>
      <c r="E34" s="3">
        <f t="shared" si="2"/>
        <v>1.955458989679519</v>
      </c>
      <c r="G34" s="12">
        <f t="shared" si="0"/>
        <v>201408</v>
      </c>
      <c r="H34" s="13">
        <f t="shared" si="1"/>
        <v>18.41</v>
      </c>
      <c r="J34" s="12">
        <f t="shared" si="3"/>
        <v>94.05214557305813</v>
      </c>
      <c r="K34" s="12">
        <f t="shared" si="4"/>
        <v>94.98800470758646</v>
      </c>
      <c r="L34" s="16">
        <f t="shared" si="6"/>
        <v>99.71034542593681</v>
      </c>
      <c r="M34" s="7" t="str">
        <f t="shared" si="7"/>
        <v>*</v>
      </c>
      <c r="N34" s="8">
        <f t="shared" si="5"/>
        <v>6.730752952918737</v>
      </c>
    </row>
    <row r="35" spans="1:14" ht="12.75" outlineLevel="1">
      <c r="A35" s="1">
        <v>201409</v>
      </c>
      <c r="B35" s="2">
        <v>17.315</v>
      </c>
      <c r="C35" s="2">
        <v>3221.4</v>
      </c>
      <c r="E35" s="3">
        <f t="shared" si="2"/>
        <v>-6.323996534796413</v>
      </c>
      <c r="G35" s="12">
        <f t="shared" si="0"/>
        <v>201409</v>
      </c>
      <c r="H35" s="13">
        <f t="shared" si="1"/>
        <v>17.315</v>
      </c>
      <c r="J35" s="12">
        <f t="shared" si="3"/>
        <v>103.69621715275771</v>
      </c>
      <c r="K35" s="12">
        <f t="shared" si="4"/>
        <v>100.68702473770333</v>
      </c>
      <c r="L35" s="16">
        <f t="shared" si="6"/>
        <v>94.30597081288747</v>
      </c>
      <c r="M35" s="7">
        <f t="shared" si="7"/>
      </c>
      <c r="N35" s="8">
        <f t="shared" si="5"/>
        <v>-7.969148697641765</v>
      </c>
    </row>
    <row r="36" spans="1:14" ht="12.75" outlineLevel="1">
      <c r="A36" s="1">
        <v>201410</v>
      </c>
      <c r="B36" s="2">
        <v>15.62</v>
      </c>
      <c r="C36" s="2">
        <v>3157.15</v>
      </c>
      <c r="E36" s="3">
        <f t="shared" si="2"/>
        <v>-10.851472471190794</v>
      </c>
      <c r="G36" s="12">
        <f t="shared" si="0"/>
        <v>201410</v>
      </c>
      <c r="H36" s="13">
        <f t="shared" si="1"/>
        <v>15.62</v>
      </c>
      <c r="J36" s="12">
        <f t="shared" si="3"/>
        <v>112.45198463508322</v>
      </c>
      <c r="K36" s="12">
        <f t="shared" si="4"/>
        <v>110.57538412291933</v>
      </c>
      <c r="L36" s="16">
        <f t="shared" si="6"/>
        <v>88.22353805676774</v>
      </c>
      <c r="M36" s="7">
        <f t="shared" si="7"/>
      </c>
      <c r="N36" s="8">
        <f t="shared" si="5"/>
        <v>-18.217927227848257</v>
      </c>
    </row>
    <row r="37" spans="1:14" ht="12.75" outlineLevel="1">
      <c r="A37" s="1">
        <v>201411</v>
      </c>
      <c r="B37" s="2">
        <v>16.35</v>
      </c>
      <c r="C37" s="2">
        <v>3287.9100000000003</v>
      </c>
      <c r="E37" s="3">
        <f t="shared" si="2"/>
        <v>4.464831804281359</v>
      </c>
      <c r="G37" s="12">
        <f t="shared" si="0"/>
        <v>201411</v>
      </c>
      <c r="H37" s="13">
        <f t="shared" si="1"/>
        <v>16.35</v>
      </c>
      <c r="J37" s="12">
        <f t="shared" si="3"/>
        <v>100.62691131498468</v>
      </c>
      <c r="K37" s="12">
        <f t="shared" si="4"/>
        <v>105.58613659531089</v>
      </c>
      <c r="L37" s="16">
        <f t="shared" si="6"/>
        <v>89.71894821996345</v>
      </c>
      <c r="M37" s="7">
        <f t="shared" si="7"/>
      </c>
      <c r="N37" s="8">
        <f t="shared" si="5"/>
        <v>-3.738854170792032</v>
      </c>
    </row>
    <row r="38" spans="1:14" ht="12.75" outlineLevel="1">
      <c r="A38" s="1">
        <v>201412</v>
      </c>
      <c r="B38" s="2">
        <v>16.6525</v>
      </c>
      <c r="C38" s="2">
        <v>3285.26</v>
      </c>
      <c r="E38" s="3">
        <f t="shared" si="2"/>
        <v>1.8165440624530758</v>
      </c>
      <c r="G38" s="12">
        <f t="shared" si="0"/>
        <v>201412</v>
      </c>
      <c r="H38" s="13">
        <f t="shared" si="1"/>
        <v>16.6525</v>
      </c>
      <c r="J38" s="12">
        <f t="shared" si="3"/>
        <v>101.95165891007356</v>
      </c>
      <c r="K38" s="12">
        <f t="shared" si="4"/>
        <v>103.50547965770907</v>
      </c>
      <c r="L38" s="16">
        <f t="shared" si="6"/>
        <v>92.48206659210915</v>
      </c>
      <c r="M38" s="7">
        <f t="shared" si="7"/>
      </c>
      <c r="N38" s="8">
        <f t="shared" si="5"/>
        <v>-5.45002916170163</v>
      </c>
    </row>
    <row r="39" spans="1:14" ht="12.75" outlineLevel="1">
      <c r="A39" s="1">
        <v>201501</v>
      </c>
      <c r="B39" s="2">
        <v>18.54</v>
      </c>
      <c r="C39" s="2">
        <v>3530.3100000000004</v>
      </c>
      <c r="E39" s="3">
        <f t="shared" si="2"/>
        <v>10.180690399137</v>
      </c>
      <c r="G39" s="12">
        <f t="shared" si="0"/>
        <v>201501</v>
      </c>
      <c r="H39" s="13">
        <f t="shared" si="1"/>
        <v>18.54</v>
      </c>
      <c r="J39" s="12">
        <f t="shared" si="3"/>
        <v>85.57173678532904</v>
      </c>
      <c r="K39" s="12">
        <f t="shared" si="4"/>
        <v>94.17026249550521</v>
      </c>
      <c r="L39" s="16">
        <f t="shared" si="6"/>
        <v>96.19598103629102</v>
      </c>
      <c r="M39" s="7">
        <f t="shared" si="7"/>
      </c>
      <c r="N39" s="8">
        <f t="shared" si="5"/>
        <v>16.448567998514598</v>
      </c>
    </row>
    <row r="40" spans="1:14" ht="12.75" outlineLevel="1">
      <c r="A40" s="1">
        <v>201502</v>
      </c>
      <c r="B40" s="2">
        <v>19.505</v>
      </c>
      <c r="C40" s="2">
        <v>3714.44</v>
      </c>
      <c r="E40" s="3">
        <f t="shared" si="2"/>
        <v>4.9474493719559085</v>
      </c>
      <c r="G40" s="12">
        <f t="shared" si="0"/>
        <v>201502</v>
      </c>
      <c r="H40" s="13">
        <f t="shared" si="1"/>
        <v>19.505</v>
      </c>
      <c r="J40" s="12">
        <f t="shared" si="3"/>
        <v>91.30992053319663</v>
      </c>
      <c r="K40" s="12">
        <f t="shared" si="4"/>
        <v>90.2354097240024</v>
      </c>
      <c r="L40" s="16">
        <f t="shared" si="6"/>
        <v>96.94958991588757</v>
      </c>
      <c r="M40" s="7">
        <f t="shared" si="7"/>
      </c>
      <c r="N40" s="8">
        <f t="shared" si="5"/>
        <v>9.83150609441045</v>
      </c>
    </row>
    <row r="41" spans="1:14" ht="12.75" outlineLevel="1">
      <c r="A41" s="1">
        <v>201503</v>
      </c>
      <c r="B41" s="2">
        <v>19.439999999999998</v>
      </c>
      <c r="C41" s="2">
        <v>3725.82</v>
      </c>
      <c r="E41" s="3">
        <f t="shared" si="2"/>
        <v>-0.3343621399177021</v>
      </c>
      <c r="G41" s="12">
        <f t="shared" si="0"/>
        <v>201503</v>
      </c>
      <c r="H41" s="13">
        <f t="shared" si="1"/>
        <v>19.439999999999998</v>
      </c>
      <c r="J41" s="12">
        <f t="shared" si="3"/>
        <v>95.13888888888889</v>
      </c>
      <c r="K41" s="12">
        <f t="shared" si="4"/>
        <v>90.94221536351165</v>
      </c>
      <c r="L41" s="16">
        <f t="shared" si="6"/>
        <v>97.3677918110153</v>
      </c>
      <c r="M41" s="7">
        <f t="shared" si="7"/>
      </c>
      <c r="N41" s="8">
        <f t="shared" si="5"/>
        <v>4.283160220514753</v>
      </c>
    </row>
    <row r="42" spans="1:14" ht="12.75" outlineLevel="1">
      <c r="A42" s="1">
        <v>201504</v>
      </c>
      <c r="B42" s="2">
        <v>22.185</v>
      </c>
      <c r="C42" s="2">
        <v>3674.18</v>
      </c>
      <c r="E42" s="3">
        <f t="shared" si="2"/>
        <v>12.373225152129823</v>
      </c>
      <c r="G42" s="12">
        <f t="shared" si="0"/>
        <v>201504</v>
      </c>
      <c r="H42" s="13">
        <f t="shared" si="1"/>
        <v>22.185</v>
      </c>
      <c r="J42" s="12">
        <f t="shared" si="3"/>
        <v>79.61460446247463</v>
      </c>
      <c r="K42" s="12">
        <f t="shared" si="4"/>
        <v>81.38851325971001</v>
      </c>
      <c r="L42" s="16">
        <f t="shared" si="6"/>
        <v>111.95484155367981</v>
      </c>
      <c r="M42" s="7" t="str">
        <f t="shared" si="7"/>
        <v>*</v>
      </c>
      <c r="N42" s="8">
        <f t="shared" si="5"/>
        <v>25.284315544252678</v>
      </c>
    </row>
    <row r="43" spans="1:14" ht="12.75" outlineLevel="1">
      <c r="A43" s="1">
        <v>201505</v>
      </c>
      <c r="B43" s="2">
        <v>22.36</v>
      </c>
      <c r="C43" s="2">
        <v>3708.66</v>
      </c>
      <c r="E43" s="3">
        <f t="shared" si="2"/>
        <v>0.7826475849731696</v>
      </c>
      <c r="G43" s="12">
        <f t="shared" si="0"/>
        <v>201505</v>
      </c>
      <c r="H43" s="13">
        <f t="shared" si="1"/>
        <v>22.36</v>
      </c>
      <c r="J43" s="12">
        <f t="shared" si="3"/>
        <v>78.89087656529517</v>
      </c>
      <c r="K43" s="12">
        <f t="shared" si="4"/>
        <v>82.51062164579606</v>
      </c>
      <c r="L43" s="16">
        <f t="shared" si="6"/>
        <v>110.90220230605945</v>
      </c>
      <c r="M43" s="7" t="str">
        <f t="shared" si="7"/>
        <v>*</v>
      </c>
      <c r="N43" s="8">
        <f t="shared" si="5"/>
        <v>26.496605940588534</v>
      </c>
    </row>
    <row r="44" spans="1:14" ht="12.75" outlineLevel="1">
      <c r="A44" s="1">
        <v>201506</v>
      </c>
      <c r="B44" s="2">
        <v>21.264999999999997</v>
      </c>
      <c r="C44" s="2">
        <v>3574.7</v>
      </c>
      <c r="E44" s="3">
        <f t="shared" si="2"/>
        <v>-5.149306371972737</v>
      </c>
      <c r="G44" s="12">
        <f t="shared" si="0"/>
        <v>201506</v>
      </c>
      <c r="H44" s="13">
        <f t="shared" si="1"/>
        <v>21.264999999999997</v>
      </c>
      <c r="J44" s="12">
        <f t="shared" si="3"/>
        <v>79.77897954385139</v>
      </c>
      <c r="K44" s="12">
        <f t="shared" si="4"/>
        <v>88.44443138176975</v>
      </c>
      <c r="L44" s="16">
        <f t="shared" si="6"/>
        <v>108.51833811879565</v>
      </c>
      <c r="M44" s="7" t="str">
        <f t="shared" si="7"/>
        <v>*</v>
      </c>
      <c r="N44" s="8">
        <f t="shared" si="5"/>
        <v>24.650142407708536</v>
      </c>
    </row>
    <row r="45" spans="1:14" ht="12.75" outlineLevel="1">
      <c r="A45" s="1">
        <v>201507</v>
      </c>
      <c r="B45" s="2">
        <v>19.93</v>
      </c>
      <c r="C45" s="2">
        <v>3762.64</v>
      </c>
      <c r="E45" s="3">
        <f t="shared" si="2"/>
        <v>-6.698444555945796</v>
      </c>
      <c r="G45" s="12">
        <f t="shared" si="0"/>
        <v>201507</v>
      </c>
      <c r="H45" s="13">
        <f t="shared" si="1"/>
        <v>19.93</v>
      </c>
      <c r="J45" s="12">
        <f t="shared" si="3"/>
        <v>90.56698444555946</v>
      </c>
      <c r="K45" s="12">
        <f t="shared" si="4"/>
        <v>95.15491721023582</v>
      </c>
      <c r="L45" s="16">
        <f t="shared" si="6"/>
        <v>97.37256173951452</v>
      </c>
      <c r="M45" s="7">
        <f t="shared" si="7"/>
      </c>
      <c r="N45" s="8">
        <f t="shared" si="5"/>
        <v>8.568658798060776</v>
      </c>
    </row>
    <row r="46" spans="1:14" ht="12.75" outlineLevel="1">
      <c r="A46" s="1">
        <v>201508</v>
      </c>
      <c r="B46" s="2">
        <v>17.8275</v>
      </c>
      <c r="C46" s="2">
        <v>3463.12</v>
      </c>
      <c r="E46" s="3">
        <f t="shared" si="2"/>
        <v>-11.79357733838171</v>
      </c>
      <c r="G46" s="12">
        <f t="shared" si="0"/>
        <v>201508</v>
      </c>
      <c r="H46" s="13">
        <f t="shared" si="1"/>
        <v>17.8275</v>
      </c>
      <c r="J46" s="12">
        <f t="shared" si="3"/>
        <v>103.26742392371337</v>
      </c>
      <c r="K46" s="12">
        <f t="shared" si="4"/>
        <v>106.10480063572193</v>
      </c>
      <c r="L46" s="16">
        <f t="shared" si="6"/>
        <v>95.48956985808282</v>
      </c>
      <c r="M46" s="7">
        <f t="shared" si="7"/>
      </c>
      <c r="N46" s="8">
        <f t="shared" si="5"/>
        <v>-7.033215362642395</v>
      </c>
    </row>
    <row r="47" spans="1:14" ht="12.75" outlineLevel="1">
      <c r="A47" s="1">
        <v>201509</v>
      </c>
      <c r="B47" s="2">
        <v>16.88</v>
      </c>
      <c r="C47" s="2">
        <v>3296.76</v>
      </c>
      <c r="E47" s="3">
        <f t="shared" si="2"/>
        <v>-5.613151658767782</v>
      </c>
      <c r="G47" s="12">
        <f t="shared" si="0"/>
        <v>201509</v>
      </c>
      <c r="H47" s="13">
        <f t="shared" si="1"/>
        <v>16.88</v>
      </c>
      <c r="J47" s="12">
        <f t="shared" si="3"/>
        <v>102.5770142180095</v>
      </c>
      <c r="K47" s="12">
        <f t="shared" si="4"/>
        <v>111.8458728278041</v>
      </c>
      <c r="L47" s="16">
        <f t="shared" si="6"/>
        <v>95.32960980802734</v>
      </c>
      <c r="M47" s="7">
        <f t="shared" si="7"/>
      </c>
      <c r="N47" s="8">
        <f t="shared" si="5"/>
        <v>-6.310678507264624</v>
      </c>
    </row>
    <row r="48" spans="1:14" ht="12.75" outlineLevel="1">
      <c r="A48" s="1">
        <v>201510</v>
      </c>
      <c r="B48" s="2">
        <v>19.325</v>
      </c>
      <c r="C48" s="2">
        <v>3600.2</v>
      </c>
      <c r="E48" s="3">
        <f t="shared" si="2"/>
        <v>12.652005174644245</v>
      </c>
      <c r="G48" s="12">
        <f t="shared" si="0"/>
        <v>201510</v>
      </c>
      <c r="H48" s="13">
        <f t="shared" si="1"/>
        <v>19.325</v>
      </c>
      <c r="J48" s="12">
        <f t="shared" si="3"/>
        <v>80.82794307891332</v>
      </c>
      <c r="K48" s="12">
        <f t="shared" si="4"/>
        <v>99.29279862009487</v>
      </c>
      <c r="L48" s="16">
        <f t="shared" si="6"/>
        <v>99.3638882787296</v>
      </c>
      <c r="M48" s="7">
        <f t="shared" si="7"/>
      </c>
      <c r="N48" s="8">
        <f t="shared" si="5"/>
        <v>18.665993388513414</v>
      </c>
    </row>
    <row r="49" spans="1:14" ht="12.75" outlineLevel="1">
      <c r="A49" s="1">
        <v>201511</v>
      </c>
      <c r="B49" s="2">
        <v>19.572499999999998</v>
      </c>
      <c r="C49" s="2">
        <v>3760.8900000000003</v>
      </c>
      <c r="E49" s="3">
        <f t="shared" si="2"/>
        <v>1.2645293140886384</v>
      </c>
      <c r="G49" s="12">
        <f t="shared" si="0"/>
        <v>201511</v>
      </c>
      <c r="H49" s="13">
        <f t="shared" si="1"/>
        <v>19.572499999999998</v>
      </c>
      <c r="J49" s="12">
        <f t="shared" si="3"/>
        <v>83.53557287009836</v>
      </c>
      <c r="K49" s="12">
        <f t="shared" si="4"/>
        <v>99.40924766892321</v>
      </c>
      <c r="L49" s="16">
        <f t="shared" si="6"/>
        <v>96.06123680419267</v>
      </c>
      <c r="M49" s="7">
        <f t="shared" si="7"/>
      </c>
      <c r="N49" s="8">
        <f t="shared" si="5"/>
        <v>15.38826758517294</v>
      </c>
    </row>
    <row r="50" spans="1:14" ht="12.75" outlineLevel="1">
      <c r="A50" s="1">
        <v>201512</v>
      </c>
      <c r="B50" s="2">
        <v>19.4</v>
      </c>
      <c r="C50" s="2">
        <v>3700.3</v>
      </c>
      <c r="E50" s="3">
        <f t="shared" si="2"/>
        <v>-0.8891752577319559</v>
      </c>
      <c r="G50" s="12">
        <f t="shared" si="0"/>
        <v>201512</v>
      </c>
      <c r="H50" s="13">
        <f t="shared" si="1"/>
        <v>19.4</v>
      </c>
      <c r="J50" s="12">
        <f t="shared" si="3"/>
        <v>85.83762886597938</v>
      </c>
      <c r="K50" s="12">
        <f t="shared" si="4"/>
        <v>101.4733676975945</v>
      </c>
      <c r="L50" s="16">
        <f t="shared" si="6"/>
        <v>96.56927917450376</v>
      </c>
      <c r="M50" s="7">
        <f t="shared" si="7"/>
      </c>
      <c r="N50" s="8">
        <f t="shared" si="5"/>
        <v>12.471105075748511</v>
      </c>
    </row>
    <row r="51" spans="1:14" ht="12.75" outlineLevel="1">
      <c r="A51" s="1">
        <v>201601</v>
      </c>
      <c r="B51" s="2">
        <v>16.8975</v>
      </c>
      <c r="C51" s="2">
        <v>3486.22</v>
      </c>
      <c r="E51" s="3">
        <f t="shared" si="2"/>
        <v>-14.809883118804542</v>
      </c>
      <c r="G51" s="12">
        <f t="shared" si="0"/>
        <v>201601</v>
      </c>
      <c r="H51" s="13">
        <f t="shared" si="1"/>
        <v>16.8975</v>
      </c>
      <c r="J51" s="12">
        <f t="shared" si="3"/>
        <v>109.72037283621836</v>
      </c>
      <c r="K51" s="12">
        <f t="shared" si="4"/>
        <v>115.69142378063813</v>
      </c>
      <c r="L51" s="16">
        <f t="shared" si="6"/>
        <v>89.81146012594589</v>
      </c>
      <c r="M51" s="7">
        <f t="shared" si="7"/>
      </c>
      <c r="N51" s="8">
        <f t="shared" si="5"/>
        <v>-13.068421405241686</v>
      </c>
    </row>
    <row r="52" spans="1:14" ht="12.75" outlineLevel="1">
      <c r="A52" s="1">
        <v>201602</v>
      </c>
      <c r="B52" s="2">
        <v>20.86</v>
      </c>
      <c r="C52" s="2">
        <v>3371.82</v>
      </c>
      <c r="E52" s="3">
        <f t="shared" si="2"/>
        <v>18.995685522531154</v>
      </c>
      <c r="G52" s="12">
        <f t="shared" si="0"/>
        <v>201602</v>
      </c>
      <c r="H52" s="13">
        <f t="shared" si="1"/>
        <v>20.86</v>
      </c>
      <c r="J52" s="12">
        <f t="shared" si="3"/>
        <v>93.50431447746884</v>
      </c>
      <c r="K52" s="12">
        <f t="shared" si="4"/>
        <v>94.25635186960689</v>
      </c>
      <c r="L52" s="16">
        <f t="shared" si="6"/>
        <v>113.07744184985337</v>
      </c>
      <c r="M52" s="7" t="str">
        <f t="shared" si="7"/>
        <v>*</v>
      </c>
      <c r="N52" s="8">
        <f t="shared" si="5"/>
        <v>0.6391056823800969</v>
      </c>
    </row>
    <row r="53" spans="1:14" ht="12.75" outlineLevel="1">
      <c r="A53" s="1">
        <v>201603</v>
      </c>
      <c r="B53" s="2">
        <v>21.875</v>
      </c>
      <c r="C53" s="2">
        <v>3373.04</v>
      </c>
      <c r="E53" s="3">
        <f t="shared" si="2"/>
        <v>4.640000000000002</v>
      </c>
      <c r="G53" s="12">
        <f t="shared" si="0"/>
        <v>201603</v>
      </c>
      <c r="H53" s="13">
        <f t="shared" si="1"/>
        <v>21.875</v>
      </c>
      <c r="J53" s="12">
        <f t="shared" si="3"/>
        <v>88.86857142857141</v>
      </c>
      <c r="K53" s="12">
        <f t="shared" si="4"/>
        <v>90.81047619047618</v>
      </c>
      <c r="L53" s="16">
        <f t="shared" si="6"/>
        <v>116.36603834182708</v>
      </c>
      <c r="M53" s="7" t="str">
        <f t="shared" si="7"/>
        <v>*</v>
      </c>
      <c r="N53" s="8">
        <f t="shared" si="5"/>
        <v>4.675660626220517</v>
      </c>
    </row>
    <row r="54" spans="1:14" ht="12.75" outlineLevel="1">
      <c r="A54" s="1">
        <v>201604</v>
      </c>
      <c r="B54" s="2">
        <v>21.762499999999996</v>
      </c>
      <c r="C54" s="2">
        <v>3409.3700000000003</v>
      </c>
      <c r="E54" s="3">
        <f t="shared" si="2"/>
        <v>-0.5169442848937589</v>
      </c>
      <c r="G54" s="12">
        <f t="shared" si="0"/>
        <v>201604</v>
      </c>
      <c r="H54" s="13">
        <f t="shared" si="1"/>
        <v>21.762499999999996</v>
      </c>
      <c r="J54" s="12">
        <f t="shared" si="3"/>
        <v>101.94141298104539</v>
      </c>
      <c r="K54" s="12">
        <f t="shared" si="4"/>
        <v>91.11813134214054</v>
      </c>
      <c r="L54" s="16">
        <f t="shared" si="6"/>
        <v>114.02698078197407</v>
      </c>
      <c r="M54" s="7" t="str">
        <f t="shared" si="7"/>
        <v>*</v>
      </c>
      <c r="N54" s="8">
        <f t="shared" si="5"/>
        <v>-6.22793443472477</v>
      </c>
    </row>
    <row r="55" spans="1:14" ht="12.75" outlineLevel="1">
      <c r="A55" s="1">
        <v>201605</v>
      </c>
      <c r="B55" s="2">
        <v>22.65</v>
      </c>
      <c r="C55" s="2">
        <v>3514.06</v>
      </c>
      <c r="E55" s="3">
        <f t="shared" si="2"/>
        <v>3.918322295805752</v>
      </c>
      <c r="G55" s="12">
        <f t="shared" si="0"/>
        <v>201605</v>
      </c>
      <c r="H55" s="13">
        <f t="shared" si="1"/>
        <v>22.65</v>
      </c>
      <c r="J55" s="12">
        <f t="shared" si="3"/>
        <v>98.719646799117</v>
      </c>
      <c r="K55" s="12">
        <f t="shared" si="4"/>
        <v>87.65452538631347</v>
      </c>
      <c r="L55" s="16">
        <f t="shared" si="6"/>
        <v>114.47490414854275</v>
      </c>
      <c r="M55" s="7" t="str">
        <f t="shared" si="7"/>
        <v>*</v>
      </c>
      <c r="N55" s="8">
        <f t="shared" si="5"/>
        <v>-3.460805876294563</v>
      </c>
    </row>
    <row r="56" spans="1:14" ht="12.75" outlineLevel="1">
      <c r="A56" s="1">
        <v>201606</v>
      </c>
      <c r="B56" s="2">
        <v>23.135</v>
      </c>
      <c r="C56" s="2">
        <v>3345.63</v>
      </c>
      <c r="E56" s="3">
        <f t="shared" si="2"/>
        <v>2.096390749945982</v>
      </c>
      <c r="G56" s="12">
        <f t="shared" si="0"/>
        <v>201606</v>
      </c>
      <c r="H56" s="13">
        <f t="shared" si="1"/>
        <v>23.135</v>
      </c>
      <c r="J56" s="12">
        <f t="shared" si="3"/>
        <v>91.91700886103305</v>
      </c>
      <c r="K56" s="12">
        <f t="shared" si="4"/>
        <v>86.49052661911965</v>
      </c>
      <c r="L56" s="16">
        <f t="shared" si="6"/>
        <v>121.1964309378298</v>
      </c>
      <c r="M56" s="7" t="str">
        <f t="shared" si="7"/>
        <v>*</v>
      </c>
      <c r="N56" s="8">
        <f t="shared" si="5"/>
        <v>2.838570575859161</v>
      </c>
    </row>
    <row r="57" spans="1:14" ht="12.75" outlineLevel="1">
      <c r="A57" s="1">
        <v>201607</v>
      </c>
      <c r="B57" s="2">
        <v>25.87</v>
      </c>
      <c r="C57" s="2">
        <v>3464.84</v>
      </c>
      <c r="E57" s="3">
        <f t="shared" si="2"/>
        <v>10.572091225357555</v>
      </c>
      <c r="G57" s="12">
        <f t="shared" si="0"/>
        <v>201607</v>
      </c>
      <c r="H57" s="13">
        <f t="shared" si="1"/>
        <v>25.87</v>
      </c>
      <c r="J57" s="12">
        <f t="shared" si="3"/>
        <v>77.03904136064939</v>
      </c>
      <c r="K57" s="12">
        <f t="shared" si="4"/>
        <v>79.26008246360006</v>
      </c>
      <c r="L57" s="16">
        <f t="shared" si="6"/>
        <v>126.79859690516858</v>
      </c>
      <c r="M57" s="7" t="str">
        <f t="shared" si="7"/>
        <v>*</v>
      </c>
      <c r="N57" s="8">
        <f t="shared" si="5"/>
        <v>17.655772251721256</v>
      </c>
    </row>
    <row r="58" spans="1:14" ht="12.75" outlineLevel="1">
      <c r="A58" s="1">
        <v>201608</v>
      </c>
      <c r="B58" s="2">
        <v>26.47</v>
      </c>
      <c r="C58" s="2">
        <v>3553.3700000000003</v>
      </c>
      <c r="E58" s="3">
        <f t="shared" si="2"/>
        <v>2.2667170381563957</v>
      </c>
      <c r="G58" s="12">
        <f t="shared" si="0"/>
        <v>201608</v>
      </c>
      <c r="H58" s="13">
        <f t="shared" si="1"/>
        <v>26.47</v>
      </c>
      <c r="J58" s="12">
        <f t="shared" si="3"/>
        <v>67.34982999622216</v>
      </c>
      <c r="K58" s="12">
        <f t="shared" si="4"/>
        <v>80.18432817025564</v>
      </c>
      <c r="L58" s="16">
        <f t="shared" si="6"/>
        <v>122.47831540245059</v>
      </c>
      <c r="M58" s="7" t="str">
        <f t="shared" si="7"/>
        <v>*</v>
      </c>
      <c r="N58" s="8">
        <f t="shared" si="5"/>
        <v>33.111924543214066</v>
      </c>
    </row>
    <row r="59" spans="1:14" ht="12.75" outlineLevel="1">
      <c r="A59" s="1">
        <v>201609</v>
      </c>
      <c r="B59" s="2">
        <v>27.915</v>
      </c>
      <c r="C59" s="2">
        <v>3555.92</v>
      </c>
      <c r="E59" s="3">
        <f t="shared" si="2"/>
        <v>5.176428443489165</v>
      </c>
      <c r="G59" s="12">
        <f t="shared" si="0"/>
        <v>201609</v>
      </c>
      <c r="H59" s="13">
        <f t="shared" si="1"/>
        <v>27.915</v>
      </c>
      <c r="J59" s="12">
        <f t="shared" si="3"/>
        <v>60.46928174816407</v>
      </c>
      <c r="K59" s="12">
        <f t="shared" si="4"/>
        <v>79.32787032061616</v>
      </c>
      <c r="L59" s="16">
        <f t="shared" si="6"/>
        <v>124.477477246525</v>
      </c>
      <c r="M59" s="7" t="str">
        <f t="shared" si="7"/>
        <v>*</v>
      </c>
      <c r="N59" s="8">
        <f t="shared" si="5"/>
        <v>45.59104681509451</v>
      </c>
    </row>
    <row r="60" spans="1:14" ht="12.75" outlineLevel="1">
      <c r="A60" s="1">
        <v>201610</v>
      </c>
      <c r="B60" s="2">
        <v>27.695</v>
      </c>
      <c r="C60" s="2">
        <v>3540.56</v>
      </c>
      <c r="E60" s="3">
        <f t="shared" si="2"/>
        <v>-0.7943672142986058</v>
      </c>
      <c r="G60" s="12">
        <f t="shared" si="0"/>
        <v>201610</v>
      </c>
      <c r="H60" s="13">
        <f t="shared" si="1"/>
        <v>27.695</v>
      </c>
      <c r="J60" s="12">
        <f t="shared" si="3"/>
        <v>69.77793825600288</v>
      </c>
      <c r="K60" s="12">
        <f t="shared" si="4"/>
        <v>82.47653005957754</v>
      </c>
      <c r="L60" s="16">
        <f t="shared" si="6"/>
        <v>120.07457750226877</v>
      </c>
      <c r="M60" s="7" t="str">
        <f t="shared" si="7"/>
        <v>*</v>
      </c>
      <c r="N60" s="8">
        <f t="shared" si="5"/>
        <v>33.7439685401398</v>
      </c>
    </row>
    <row r="61" spans="1:14" ht="12.75" outlineLevel="1">
      <c r="A61" s="1">
        <v>201611</v>
      </c>
      <c r="B61" s="2">
        <v>28.264999999999997</v>
      </c>
      <c r="C61" s="2">
        <v>3478.63</v>
      </c>
      <c r="E61" s="3">
        <f t="shared" si="2"/>
        <v>2.0166283389350674</v>
      </c>
      <c r="G61" s="12">
        <f t="shared" si="0"/>
        <v>201611</v>
      </c>
      <c r="H61" s="13">
        <f t="shared" si="1"/>
        <v>28.264999999999997</v>
      </c>
      <c r="J61" s="12">
        <f t="shared" si="3"/>
        <v>69.24641783124005</v>
      </c>
      <c r="K61" s="12">
        <f t="shared" si="4"/>
        <v>83.37608349548911</v>
      </c>
      <c r="L61" s="16">
        <f t="shared" si="6"/>
        <v>120.0827070227667</v>
      </c>
      <c r="M61" s="7" t="str">
        <f t="shared" si="7"/>
        <v>*</v>
      </c>
      <c r="N61" s="8">
        <f t="shared" si="5"/>
        <v>34.579050609404206</v>
      </c>
    </row>
    <row r="62" spans="1:14" ht="12.75" outlineLevel="1">
      <c r="A62" s="1">
        <v>201612</v>
      </c>
      <c r="B62" s="2">
        <v>27.075</v>
      </c>
      <c r="C62" s="2">
        <v>3606.36</v>
      </c>
      <c r="E62" s="3">
        <f t="shared" si="2"/>
        <v>-4.395198522622337</v>
      </c>
      <c r="G62" s="12">
        <f t="shared" si="0"/>
        <v>201612</v>
      </c>
      <c r="H62" s="13">
        <f t="shared" si="1"/>
        <v>27.075</v>
      </c>
      <c r="J62" s="12">
        <f t="shared" si="3"/>
        <v>71.65281625115419</v>
      </c>
      <c r="K62" s="12">
        <f t="shared" si="4"/>
        <v>89.40289319790703</v>
      </c>
      <c r="L62" s="16">
        <f t="shared" si="6"/>
        <v>107.77853683976775</v>
      </c>
      <c r="M62" s="7" t="str">
        <f t="shared" si="7"/>
        <v>*</v>
      </c>
      <c r="N62" s="8">
        <f t="shared" si="5"/>
        <v>30.072063471589345</v>
      </c>
    </row>
    <row r="63" spans="1:14" ht="12.75" outlineLevel="1">
      <c r="A63" s="1">
        <v>201701</v>
      </c>
      <c r="B63" s="2">
        <v>25.9</v>
      </c>
      <c r="C63" s="2">
        <v>3542.27</v>
      </c>
      <c r="E63" s="3">
        <f t="shared" si="2"/>
        <v>-4.536679536679539</v>
      </c>
      <c r="G63" s="12">
        <f t="shared" si="0"/>
        <v>201701</v>
      </c>
      <c r="H63" s="13">
        <f t="shared" si="1"/>
        <v>25.9</v>
      </c>
      <c r="J63" s="12">
        <f t="shared" si="3"/>
        <v>65.24131274131275</v>
      </c>
      <c r="K63" s="12">
        <f t="shared" si="4"/>
        <v>96.35537323037323</v>
      </c>
      <c r="L63" s="16">
        <f t="shared" si="6"/>
        <v>101.94799564945146</v>
      </c>
      <c r="M63" s="7">
        <f t="shared" si="7"/>
      </c>
      <c r="N63" s="8">
        <f t="shared" si="5"/>
        <v>50.764818192517545</v>
      </c>
    </row>
    <row r="64" spans="1:14" ht="12.75" outlineLevel="1">
      <c r="A64" s="1">
        <v>201702</v>
      </c>
      <c r="B64" s="2">
        <v>24.8575</v>
      </c>
      <c r="C64" s="2">
        <v>3584.13</v>
      </c>
      <c r="E64" s="3">
        <f t="shared" si="2"/>
        <v>-4.193905259981884</v>
      </c>
      <c r="G64" s="12">
        <f t="shared" si="0"/>
        <v>201702</v>
      </c>
      <c r="H64" s="13">
        <f t="shared" si="1"/>
        <v>24.8575</v>
      </c>
      <c r="J64" s="12">
        <f t="shared" si="3"/>
        <v>83.91833450668811</v>
      </c>
      <c r="K64" s="12">
        <f t="shared" si="4"/>
        <v>101.73656508766635</v>
      </c>
      <c r="L64" s="16">
        <f t="shared" si="6"/>
        <v>95.91313042065347</v>
      </c>
      <c r="M64" s="7">
        <f t="shared" si="7"/>
      </c>
      <c r="N64" s="8">
        <f t="shared" si="5"/>
        <v>29.91226094046256</v>
      </c>
    </row>
    <row r="65" spans="1:14" ht="12.75" outlineLevel="1">
      <c r="A65" s="1">
        <v>201703</v>
      </c>
      <c r="B65" s="2">
        <v>26.7</v>
      </c>
      <c r="C65" s="2">
        <v>3817.02</v>
      </c>
      <c r="E65" s="3">
        <f t="shared" si="2"/>
        <v>6.900749063670403</v>
      </c>
      <c r="G65" s="12">
        <f t="shared" si="0"/>
        <v>201703</v>
      </c>
      <c r="H65" s="13">
        <f t="shared" si="1"/>
        <v>26.7</v>
      </c>
      <c r="J65" s="12">
        <f t="shared" si="3"/>
        <v>81.92883895131087</v>
      </c>
      <c r="K65" s="12">
        <f t="shared" si="4"/>
        <v>96.22191011235954</v>
      </c>
      <c r="L65" s="16">
        <f t="shared" si="6"/>
        <v>96.23005536518922</v>
      </c>
      <c r="M65" s="7">
        <f t="shared" si="7"/>
      </c>
      <c r="N65" s="8">
        <f t="shared" si="5"/>
        <v>32.686544762049046</v>
      </c>
    </row>
    <row r="66" spans="1:14" ht="12.75" outlineLevel="1">
      <c r="A66" s="1">
        <v>201704</v>
      </c>
      <c r="B66" s="2">
        <v>26.875</v>
      </c>
      <c r="C66" s="2">
        <v>3875.53</v>
      </c>
      <c r="E66" s="3">
        <f t="shared" si="2"/>
        <v>0.651162790697677</v>
      </c>
      <c r="G66" s="12">
        <f t="shared" si="0"/>
        <v>201704</v>
      </c>
      <c r="H66" s="13">
        <f t="shared" si="1"/>
        <v>26.875</v>
      </c>
      <c r="J66" s="12">
        <f t="shared" si="3"/>
        <v>80.97674418604649</v>
      </c>
      <c r="K66" s="12">
        <f t="shared" si="4"/>
        <v>97.18062015503875</v>
      </c>
      <c r="L66" s="16">
        <f t="shared" si="6"/>
        <v>94.8736798473241</v>
      </c>
      <c r="M66" s="7">
        <f t="shared" si="7"/>
      </c>
      <c r="N66" s="8">
        <f t="shared" si="5"/>
        <v>35.00458347847725</v>
      </c>
    </row>
    <row r="67" spans="1:14" ht="12.75" outlineLevel="1">
      <c r="A67" s="1">
        <v>201705</v>
      </c>
      <c r="B67" s="2">
        <v>29.479999999999997</v>
      </c>
      <c r="C67" s="2">
        <v>3888.32</v>
      </c>
      <c r="E67" s="3">
        <f t="shared" si="2"/>
        <v>8.836499321573937</v>
      </c>
      <c r="G67" s="12">
        <f aca="true" t="shared" si="8" ref="G67:G98">A67</f>
        <v>201705</v>
      </c>
      <c r="H67" s="13">
        <f aca="true" t="shared" si="9" ref="H67:H98">$B67</f>
        <v>29.479999999999997</v>
      </c>
      <c r="J67" s="12">
        <f t="shared" si="3"/>
        <v>76.83175033921303</v>
      </c>
      <c r="K67" s="12">
        <f t="shared" si="4"/>
        <v>90.52394278606965</v>
      </c>
      <c r="L67" s="16">
        <f t="shared" si="6"/>
        <v>102.40126257262493</v>
      </c>
      <c r="M67" s="7" t="str">
        <f t="shared" si="7"/>
        <v>*</v>
      </c>
      <c r="N67" s="8">
        <f t="shared" si="5"/>
        <v>40.198422411819706</v>
      </c>
    </row>
    <row r="68" spans="1:14" ht="12.75" outlineLevel="1">
      <c r="A68" s="1">
        <v>201706</v>
      </c>
      <c r="B68" s="2">
        <v>30.45</v>
      </c>
      <c r="C68" s="2">
        <v>3793.62</v>
      </c>
      <c r="E68" s="3">
        <f aca="true" t="shared" si="10" ref="E68:E98">100*($B68-$B67)/$B68</f>
        <v>3.1855500821018143</v>
      </c>
      <c r="G68" s="12">
        <f t="shared" si="8"/>
        <v>201706</v>
      </c>
      <c r="H68" s="13">
        <f t="shared" si="9"/>
        <v>30.45</v>
      </c>
      <c r="J68" s="12">
        <f t="shared" si="3"/>
        <v>75.97701149425288</v>
      </c>
      <c r="K68" s="12">
        <f t="shared" si="4"/>
        <v>89.64217296113847</v>
      </c>
      <c r="L68" s="16">
        <f t="shared" si="6"/>
        <v>107.08771550578585</v>
      </c>
      <c r="M68" s="7" t="str">
        <f t="shared" si="7"/>
        <v>*</v>
      </c>
      <c r="N68" s="8">
        <f t="shared" si="5"/>
        <v>41.89145358597789</v>
      </c>
    </row>
    <row r="69" spans="1:14" ht="12.75" outlineLevel="1">
      <c r="A69" s="1">
        <v>201707</v>
      </c>
      <c r="B69" s="2">
        <v>33.94</v>
      </c>
      <c r="C69" s="2">
        <v>3942.46</v>
      </c>
      <c r="E69" s="3">
        <f t="shared" si="10"/>
        <v>10.282852091926925</v>
      </c>
      <c r="G69" s="12">
        <f t="shared" si="8"/>
        <v>201707</v>
      </c>
      <c r="H69" s="13">
        <f t="shared" si="9"/>
        <v>33.94</v>
      </c>
      <c r="J69" s="12">
        <f t="shared" si="3"/>
        <v>76.22274602239247</v>
      </c>
      <c r="K69" s="12">
        <f t="shared" si="4"/>
        <v>82.40583873502258</v>
      </c>
      <c r="L69" s="16">
        <f t="shared" si="6"/>
        <v>113.31865023284678</v>
      </c>
      <c r="M69" s="7" t="str">
        <f t="shared" si="7"/>
        <v>*</v>
      </c>
      <c r="N69" s="8">
        <f t="shared" si="5"/>
        <v>41.77033111622409</v>
      </c>
    </row>
    <row r="70" spans="1:14" ht="12.75" outlineLevel="1">
      <c r="A70" s="1">
        <v>201708</v>
      </c>
      <c r="B70" s="2">
        <v>31.375</v>
      </c>
      <c r="C70" s="2">
        <v>3887.55</v>
      </c>
      <c r="E70" s="3">
        <f t="shared" si="10"/>
        <v>-8.17529880478087</v>
      </c>
      <c r="G70" s="12">
        <f t="shared" si="8"/>
        <v>201708</v>
      </c>
      <c r="H70" s="13">
        <f t="shared" si="9"/>
        <v>31.375</v>
      </c>
      <c r="J70" s="12">
        <f t="shared" si="3"/>
        <v>84.36653386454182</v>
      </c>
      <c r="K70" s="12">
        <f t="shared" si="4"/>
        <v>90.44555112881805</v>
      </c>
      <c r="L70" s="16">
        <f t="shared" si="6"/>
        <v>105.49606846017713</v>
      </c>
      <c r="M70" s="7" t="str">
        <f t="shared" si="7"/>
        <v>*</v>
      </c>
      <c r="N70" s="8">
        <f t="shared" si="5"/>
        <v>21.225322304308758</v>
      </c>
    </row>
    <row r="71" spans="1:14" ht="12.75" outlineLevel="1">
      <c r="A71" s="1">
        <v>201709</v>
      </c>
      <c r="B71" s="2">
        <v>34.995000000000005</v>
      </c>
      <c r="C71" s="2">
        <v>4017.75</v>
      </c>
      <c r="E71" s="3">
        <f t="shared" si="10"/>
        <v>10.344334904986438</v>
      </c>
      <c r="G71" s="12">
        <f t="shared" si="8"/>
        <v>201709</v>
      </c>
      <c r="H71" s="13">
        <f t="shared" si="9"/>
        <v>34.995000000000005</v>
      </c>
      <c r="J71" s="12">
        <f t="shared" si="3"/>
        <v>79.76853836262322</v>
      </c>
      <c r="K71" s="12">
        <f t="shared" si="4"/>
        <v>82.77551554984043</v>
      </c>
      <c r="L71" s="16">
        <f t="shared" si="6"/>
        <v>112.69311840687419</v>
      </c>
      <c r="M71" s="7" t="str">
        <f t="shared" si="7"/>
        <v>*</v>
      </c>
      <c r="N71" s="8">
        <f t="shared" si="5"/>
        <v>26.38496561817987</v>
      </c>
    </row>
    <row r="72" spans="1:14" ht="12.75" outlineLevel="1">
      <c r="A72" s="1">
        <v>201710</v>
      </c>
      <c r="B72" s="2">
        <v>38.37</v>
      </c>
      <c r="C72" s="2">
        <v>4096.38</v>
      </c>
      <c r="E72" s="3">
        <f t="shared" si="10"/>
        <v>8.795934323690366</v>
      </c>
      <c r="G72" s="12">
        <f t="shared" si="8"/>
        <v>201710</v>
      </c>
      <c r="H72" s="13">
        <f t="shared" si="9"/>
        <v>38.37</v>
      </c>
      <c r="J72" s="12">
        <f t="shared" si="3"/>
        <v>72.17878550951264</v>
      </c>
      <c r="K72" s="12">
        <f t="shared" si="4"/>
        <v>77.81307010685431</v>
      </c>
      <c r="L72" s="16">
        <f t="shared" si="6"/>
        <v>119.0320209617815</v>
      </c>
      <c r="M72" s="7" t="str">
        <f t="shared" si="7"/>
        <v>*</v>
      </c>
      <c r="N72" s="8">
        <f t="shared" si="5"/>
        <v>37.436069237948175</v>
      </c>
    </row>
    <row r="73" spans="1:14" ht="12.75" outlineLevel="1">
      <c r="A73" s="1">
        <v>201711</v>
      </c>
      <c r="B73" s="2">
        <v>39.21</v>
      </c>
      <c r="C73" s="2">
        <v>3984.1</v>
      </c>
      <c r="E73" s="3">
        <f t="shared" si="10"/>
        <v>2.1423106350420897</v>
      </c>
      <c r="G73" s="12">
        <f t="shared" si="8"/>
        <v>201711</v>
      </c>
      <c r="H73" s="13">
        <f t="shared" si="9"/>
        <v>39.21</v>
      </c>
      <c r="J73" s="12">
        <f t="shared" si="3"/>
        <v>72.0862024993624</v>
      </c>
      <c r="K73" s="12">
        <f t="shared" si="4"/>
        <v>78.47222222222221</v>
      </c>
      <c r="L73" s="16">
        <f t="shared" si="6"/>
        <v>122.70587088099978</v>
      </c>
      <c r="M73" s="7" t="str">
        <f t="shared" si="7"/>
        <v>*</v>
      </c>
      <c r="N73" s="8">
        <f t="shared" si="5"/>
        <v>37.59836720902651</v>
      </c>
    </row>
    <row r="74" spans="1:14" ht="12.75" outlineLevel="1">
      <c r="A74" s="1">
        <v>201712</v>
      </c>
      <c r="B74" s="2">
        <v>39.455</v>
      </c>
      <c r="C74" s="2">
        <v>3977.88</v>
      </c>
      <c r="E74" s="3">
        <f t="shared" si="10"/>
        <v>0.6209605880116524</v>
      </c>
      <c r="G74" s="12">
        <f t="shared" si="8"/>
        <v>201712</v>
      </c>
      <c r="H74" s="13">
        <f t="shared" si="9"/>
        <v>39.455</v>
      </c>
      <c r="J74" s="12">
        <f t="shared" si="3"/>
        <v>68.62248130781903</v>
      </c>
      <c r="K74" s="12">
        <f t="shared" si="4"/>
        <v>80.5997338740337</v>
      </c>
      <c r="L74" s="16">
        <f t="shared" si="6"/>
        <v>120.61937010136336</v>
      </c>
      <c r="M74" s="7" t="str">
        <f t="shared" si="7"/>
        <v>*</v>
      </c>
      <c r="N74" s="8">
        <f t="shared" si="5"/>
        <v>46.181009374170266</v>
      </c>
    </row>
    <row r="75" spans="1:14" ht="12.75" outlineLevel="1">
      <c r="A75" s="1">
        <v>201801</v>
      </c>
      <c r="B75" s="2">
        <v>42.36</v>
      </c>
      <c r="C75" s="9">
        <v>4111.650000000001</v>
      </c>
      <c r="E75" s="3">
        <f t="shared" si="10"/>
        <v>6.857884796978285</v>
      </c>
      <c r="G75" s="12">
        <f t="shared" si="8"/>
        <v>201801</v>
      </c>
      <c r="H75" s="13">
        <f t="shared" si="9"/>
        <v>42.36</v>
      </c>
      <c r="J75" s="12">
        <f t="shared" si="3"/>
        <v>61.14258734655335</v>
      </c>
      <c r="K75" s="12">
        <f t="shared" si="4"/>
        <v>78.31041469940193</v>
      </c>
      <c r="L75" s="16">
        <f t="shared" si="6"/>
        <v>121.58016568654531</v>
      </c>
      <c r="M75" s="7" t="str">
        <f t="shared" si="7"/>
        <v>*</v>
      </c>
      <c r="N75" s="8">
        <f t="shared" si="5"/>
        <v>65.18245713497662</v>
      </c>
    </row>
    <row r="76" spans="1:14" ht="12.75" outlineLevel="1">
      <c r="A76" s="1">
        <v>201802</v>
      </c>
      <c r="B76" s="2">
        <v>46.52</v>
      </c>
      <c r="C76" s="2">
        <v>3994.45</v>
      </c>
      <c r="E76" s="3">
        <f t="shared" si="10"/>
        <v>8.942390369733454</v>
      </c>
      <c r="G76" s="12">
        <f t="shared" si="8"/>
        <v>201802</v>
      </c>
      <c r="H76" s="13">
        <f t="shared" si="9"/>
        <v>46.52</v>
      </c>
      <c r="I76"/>
      <c r="J76" s="12">
        <f t="shared" si="3"/>
        <v>53.43400687876183</v>
      </c>
      <c r="K76" s="12">
        <f t="shared" si="4"/>
        <v>75.18809114359415</v>
      </c>
      <c r="L76" s="16">
        <f t="shared" si="6"/>
        <v>131.4828964599432</v>
      </c>
      <c r="M76" s="7" t="str">
        <f t="shared" si="7"/>
        <v>*</v>
      </c>
      <c r="N76" s="8">
        <f t="shared" si="5"/>
        <v>90.17319337679541</v>
      </c>
    </row>
    <row r="77" spans="1:14" ht="12.75" outlineLevel="1">
      <c r="A77" s="1">
        <v>201803</v>
      </c>
      <c r="B77" s="2">
        <v>42.92</v>
      </c>
      <c r="C77" s="2">
        <v>3857.1</v>
      </c>
      <c r="E77" s="3">
        <f t="shared" si="10"/>
        <v>-8.38769804287046</v>
      </c>
      <c r="G77" s="12">
        <f t="shared" si="8"/>
        <v>201803</v>
      </c>
      <c r="H77" s="13">
        <f t="shared" si="9"/>
        <v>42.92</v>
      </c>
      <c r="I77"/>
      <c r="J77" s="12">
        <f t="shared" si="3"/>
        <v>62.20876048462255</v>
      </c>
      <c r="K77" s="12">
        <f t="shared" si="4"/>
        <v>84.64391115253184</v>
      </c>
      <c r="L77" s="16">
        <f t="shared" si="6"/>
        <v>121.05587295963646</v>
      </c>
      <c r="M77" s="7" t="str">
        <f t="shared" si="7"/>
        <v>*</v>
      </c>
      <c r="N77" s="8">
        <f t="shared" si="5"/>
        <v>55.29136276733659</v>
      </c>
    </row>
    <row r="78" spans="1:14" ht="12.75" outlineLevel="1">
      <c r="A78" s="1">
        <v>201804</v>
      </c>
      <c r="B78" s="2">
        <v>46.260000000000005</v>
      </c>
      <c r="C78" s="2">
        <v>3910.3</v>
      </c>
      <c r="E78" s="3">
        <f t="shared" si="10"/>
        <v>7.22006052745353</v>
      </c>
      <c r="G78" s="12">
        <f t="shared" si="8"/>
        <v>201804</v>
      </c>
      <c r="H78" s="13">
        <f t="shared" si="9"/>
        <v>46.260000000000005</v>
      </c>
      <c r="I78"/>
      <c r="J78" s="12">
        <f t="shared" si="3"/>
        <v>58.09554690877648</v>
      </c>
      <c r="K78" s="12">
        <f t="shared" si="4"/>
        <v>82.02460729211701</v>
      </c>
      <c r="L78" s="16">
        <f t="shared" si="6"/>
        <v>123.3123360051315</v>
      </c>
      <c r="M78" s="7" t="str">
        <f t="shared" si="7"/>
        <v>*</v>
      </c>
      <c r="N78" s="8">
        <f t="shared" si="5"/>
        <v>63.538871990882186</v>
      </c>
    </row>
    <row r="79" spans="1:14" ht="12.75" outlineLevel="1">
      <c r="A79" s="1">
        <v>201805</v>
      </c>
      <c r="B79" s="2">
        <v>48.4</v>
      </c>
      <c r="C79" s="9">
        <v>3764.22</v>
      </c>
      <c r="E79" s="3">
        <f t="shared" si="10"/>
        <v>4.4214876033057715</v>
      </c>
      <c r="G79" s="12">
        <f t="shared" si="8"/>
        <v>201805</v>
      </c>
      <c r="H79" s="13">
        <f t="shared" si="9"/>
        <v>48.4</v>
      </c>
      <c r="I79"/>
      <c r="J79" s="12">
        <f aca="true" t="shared" si="11" ref="J79:J98">100-100*($B79-$B67)/$B79</f>
        <v>60.90909090909091</v>
      </c>
      <c r="K79" s="12">
        <f aca="true" t="shared" si="12" ref="K79:K98">100*AVERAGE($B68:$B79)/$B79</f>
        <v>81.65547520661157</v>
      </c>
      <c r="L79" s="16">
        <f t="shared" si="6"/>
        <v>128.34040240088686</v>
      </c>
      <c r="M79" s="7" t="str">
        <f t="shared" si="7"/>
        <v>*</v>
      </c>
      <c r="N79" s="8">
        <f aca="true" t="shared" si="13" ref="N79:N98">100*AVERAGE($E68:$E79)/STDEVA($E68:$E79)</f>
        <v>59.41825973666014</v>
      </c>
    </row>
    <row r="80" spans="1:14" ht="12.75" outlineLevel="1">
      <c r="A80" s="1">
        <v>201806</v>
      </c>
      <c r="B80" s="2">
        <v>49.15</v>
      </c>
      <c r="C80" s="9">
        <v>3719.86</v>
      </c>
      <c r="E80" s="3">
        <f t="shared" si="10"/>
        <v>1.5259409969481181</v>
      </c>
      <c r="G80" s="12">
        <f t="shared" si="8"/>
        <v>201806</v>
      </c>
      <c r="H80" s="13">
        <f t="shared" si="9"/>
        <v>49.15</v>
      </c>
      <c r="I80"/>
      <c r="J80" s="12">
        <f t="shared" si="11"/>
        <v>61.95320447609359</v>
      </c>
      <c r="K80" s="12">
        <f t="shared" si="12"/>
        <v>83.58002712783994</v>
      </c>
      <c r="L80" s="16">
        <f aca="true" t="shared" si="14" ref="L80:L98">100*(AVERAGE($C69:$C80)/$C80)/(AVERAGE($B69:$B80)/$B80)</f>
        <v>126.68271665127351</v>
      </c>
      <c r="M80" s="7" t="str">
        <f aca="true" t="shared" si="15" ref="M80:M98">IF(AND(AVERAGE($B72:$B80)/$B80&lt;1,(AVERAGE($C72:$C80)/$C80/(AVERAGE($B72:$B80)/$B80))&gt;1),"*","")</f>
        <v>*</v>
      </c>
      <c r="N80" s="8">
        <f t="shared" si="13"/>
        <v>56.9947981846255</v>
      </c>
    </row>
    <row r="81" spans="1:14" ht="12.75" outlineLevel="1">
      <c r="A81" s="1">
        <v>201807</v>
      </c>
      <c r="B81" s="2">
        <v>50</v>
      </c>
      <c r="C81" s="2">
        <v>3899.04</v>
      </c>
      <c r="E81" s="3">
        <f t="shared" si="10"/>
        <v>1.7000000000000028</v>
      </c>
      <c r="G81" s="12">
        <f t="shared" si="8"/>
        <v>201807</v>
      </c>
      <c r="H81" s="13">
        <f t="shared" si="9"/>
        <v>50</v>
      </c>
      <c r="I81"/>
      <c r="J81" s="12">
        <f t="shared" si="11"/>
        <v>67.88</v>
      </c>
      <c r="K81" s="12">
        <f t="shared" si="12"/>
        <v>84.83583333333333</v>
      </c>
      <c r="L81" s="16">
        <f t="shared" si="14"/>
        <v>118.96255718473041</v>
      </c>
      <c r="M81" s="7" t="str">
        <f t="shared" si="15"/>
        <v>*</v>
      </c>
      <c r="N81" s="8">
        <f t="shared" si="13"/>
        <v>48.42448448990004</v>
      </c>
    </row>
    <row r="82" spans="1:14" ht="12.75" outlineLevel="1">
      <c r="A82" s="1">
        <v>201808</v>
      </c>
      <c r="B82" s="2">
        <v>48.04</v>
      </c>
      <c r="C82" s="2">
        <v>3740.71</v>
      </c>
      <c r="E82" s="3">
        <f t="shared" si="10"/>
        <v>-4.079933388842633</v>
      </c>
      <c r="G82" s="12">
        <f t="shared" si="8"/>
        <v>201808</v>
      </c>
      <c r="H82" s="13">
        <f t="shared" si="9"/>
        <v>48.04</v>
      </c>
      <c r="I82"/>
      <c r="J82" s="12">
        <f t="shared" si="11"/>
        <v>65.31015820149875</v>
      </c>
      <c r="K82" s="12">
        <f t="shared" si="12"/>
        <v>91.18789897307798</v>
      </c>
      <c r="L82" s="16">
        <f t="shared" si="14"/>
        <v>115.00148289444259</v>
      </c>
      <c r="M82" s="7" t="str">
        <f t="shared" si="15"/>
        <v>*</v>
      </c>
      <c r="N82" s="8">
        <f t="shared" si="13"/>
        <v>59.56964977479394</v>
      </c>
    </row>
    <row r="83" spans="1:14" ht="12.75" outlineLevel="1">
      <c r="A83" s="1">
        <v>201809</v>
      </c>
      <c r="B83" s="2">
        <v>48.17</v>
      </c>
      <c r="C83" s="9">
        <v>3706.74</v>
      </c>
      <c r="E83" s="3">
        <f t="shared" si="10"/>
        <v>0.2698775171268477</v>
      </c>
      <c r="G83" s="12">
        <f t="shared" si="8"/>
        <v>201809</v>
      </c>
      <c r="H83" s="13">
        <f t="shared" si="9"/>
        <v>48.17</v>
      </c>
      <c r="I83"/>
      <c r="J83" s="12">
        <f t="shared" si="11"/>
        <v>72.64895162964501</v>
      </c>
      <c r="K83" s="12">
        <f t="shared" si="12"/>
        <v>93.22105736627222</v>
      </c>
      <c r="L83" s="16">
        <f t="shared" si="14"/>
        <v>112.7741794443871</v>
      </c>
      <c r="M83" s="7" t="str">
        <f t="shared" si="15"/>
        <v>*</v>
      </c>
      <c r="N83" s="8">
        <f t="shared" si="13"/>
        <v>48.06529577736111</v>
      </c>
    </row>
    <row r="84" spans="1:14" ht="12.75" outlineLevel="1">
      <c r="A84" s="1">
        <v>201810</v>
      </c>
      <c r="B84" s="2">
        <v>41.59</v>
      </c>
      <c r="C84" s="2">
        <v>3447.07</v>
      </c>
      <c r="E84" s="3">
        <f t="shared" si="10"/>
        <v>-15.821110843952866</v>
      </c>
      <c r="G84" s="12">
        <f t="shared" si="8"/>
        <v>201810</v>
      </c>
      <c r="H84" s="13">
        <f t="shared" si="9"/>
        <v>41.59</v>
      </c>
      <c r="I84"/>
      <c r="J84" s="12">
        <f t="shared" si="11"/>
        <v>92.25775426785283</v>
      </c>
      <c r="K84" s="12">
        <f t="shared" si="12"/>
        <v>108.61485132644063</v>
      </c>
      <c r="L84" s="16">
        <f t="shared" si="14"/>
        <v>102.63699931763387</v>
      </c>
      <c r="M84" s="7">
        <f t="shared" si="15"/>
      </c>
      <c r="N84" s="8">
        <f t="shared" si="13"/>
        <v>6.414513965517872</v>
      </c>
    </row>
    <row r="85" spans="1:14" ht="12.75" outlineLevel="1">
      <c r="A85" s="1">
        <v>201811</v>
      </c>
      <c r="B85" s="2">
        <v>38.32</v>
      </c>
      <c r="C85" s="2">
        <v>3487.9</v>
      </c>
      <c r="E85" s="3">
        <f t="shared" si="10"/>
        <v>-8.53340292275575</v>
      </c>
      <c r="G85" s="12">
        <f t="shared" si="8"/>
        <v>201811</v>
      </c>
      <c r="H85" s="13">
        <f t="shared" si="9"/>
        <v>38.32</v>
      </c>
      <c r="I85"/>
      <c r="J85" s="12">
        <f t="shared" si="11"/>
        <v>102.32254697286012</v>
      </c>
      <c r="K85" s="12">
        <f t="shared" si="12"/>
        <v>117.68984864300626</v>
      </c>
      <c r="L85" s="16">
        <f t="shared" si="14"/>
        <v>92.60654539658206</v>
      </c>
      <c r="M85" s="7">
        <f t="shared" si="15"/>
      </c>
      <c r="N85" s="8">
        <f t="shared" si="13"/>
        <v>-5.879728998486611</v>
      </c>
    </row>
    <row r="86" spans="1:14" ht="12.75" outlineLevel="1">
      <c r="A86" s="1">
        <v>201812</v>
      </c>
      <c r="B86" s="2">
        <v>34.86</v>
      </c>
      <c r="C86" s="9">
        <v>3243.63</v>
      </c>
      <c r="E86" s="3">
        <f t="shared" si="10"/>
        <v>-9.925415949512338</v>
      </c>
      <c r="G86" s="12">
        <f t="shared" si="8"/>
        <v>201812</v>
      </c>
      <c r="H86" s="13">
        <f t="shared" si="9"/>
        <v>34.86</v>
      </c>
      <c r="I86"/>
      <c r="J86" s="12">
        <f t="shared" si="11"/>
        <v>113.18129661503156</v>
      </c>
      <c r="K86" s="12">
        <f t="shared" si="12"/>
        <v>128.27261426659018</v>
      </c>
      <c r="L86" s="16">
        <f t="shared" si="14"/>
        <v>89.89430600739853</v>
      </c>
      <c r="M86" s="7">
        <f t="shared" si="15"/>
      </c>
      <c r="N86" s="8">
        <f t="shared" si="13"/>
        <v>-16.613517002870704</v>
      </c>
    </row>
    <row r="87" spans="1:14" ht="12.75" outlineLevel="1">
      <c r="A87" s="1">
        <v>201901</v>
      </c>
      <c r="B87" s="2">
        <v>36.77</v>
      </c>
      <c r="C87" s="9">
        <v>3507.84</v>
      </c>
      <c r="E87" s="3">
        <f t="shared" si="10"/>
        <v>5.194451998912166</v>
      </c>
      <c r="G87" s="12">
        <f t="shared" si="8"/>
        <v>201901</v>
      </c>
      <c r="H87" s="13">
        <f t="shared" si="9"/>
        <v>36.77</v>
      </c>
      <c r="I87"/>
      <c r="J87" s="12">
        <f t="shared" si="11"/>
        <v>115.20261082404133</v>
      </c>
      <c r="K87" s="12">
        <f t="shared" si="12"/>
        <v>120.34267065542564</v>
      </c>
      <c r="L87" s="16">
        <f t="shared" si="14"/>
        <v>87.40892191644066</v>
      </c>
      <c r="M87" s="7">
        <f t="shared" si="15"/>
      </c>
      <c r="N87" s="8">
        <f t="shared" si="13"/>
        <v>-18.69781439509346</v>
      </c>
    </row>
    <row r="88" spans="1:14" ht="12.75" outlineLevel="1">
      <c r="A88" s="1">
        <v>201902</v>
      </c>
      <c r="B88" s="2">
        <v>38</v>
      </c>
      <c r="C88" s="9">
        <v>3604.48</v>
      </c>
      <c r="E88" s="3">
        <f t="shared" si="10"/>
        <v>3.2368421052631495</v>
      </c>
      <c r="G88" s="12">
        <f t="shared" si="8"/>
        <v>201902</v>
      </c>
      <c r="H88" s="13">
        <f t="shared" si="9"/>
        <v>38</v>
      </c>
      <c r="I88"/>
      <c r="J88" s="12">
        <f t="shared" si="11"/>
        <v>122.42105263157896</v>
      </c>
      <c r="K88" s="12">
        <f t="shared" si="12"/>
        <v>114.57894736842105</v>
      </c>
      <c r="L88" s="16">
        <f t="shared" si="14"/>
        <v>88.55761319614183</v>
      </c>
      <c r="M88" s="7">
        <f t="shared" si="15"/>
      </c>
      <c r="N88" s="8">
        <f t="shared" si="13"/>
        <v>-26.639878415165995</v>
      </c>
    </row>
    <row r="89" spans="1:14" ht="12.75" outlineLevel="1">
      <c r="A89" s="1">
        <v>201903</v>
      </c>
      <c r="E89" s="3" t="e">
        <f t="shared" si="10"/>
        <v>#DIV/0!</v>
      </c>
      <c r="G89" s="12">
        <f t="shared" si="8"/>
        <v>201903</v>
      </c>
      <c r="H89" s="13">
        <f t="shared" si="9"/>
        <v>0</v>
      </c>
      <c r="I89"/>
      <c r="J89" s="12" t="e">
        <f t="shared" si="11"/>
        <v>#DIV/0!</v>
      </c>
      <c r="K89" s="12" t="e">
        <f t="shared" si="12"/>
        <v>#DIV/0!</v>
      </c>
      <c r="L89" s="16" t="e">
        <f t="shared" si="14"/>
        <v>#DIV/0!</v>
      </c>
      <c r="M89" s="7" t="e">
        <f t="shared" si="15"/>
        <v>#DIV/0!</v>
      </c>
      <c r="N89" s="8" t="e">
        <f t="shared" si="13"/>
        <v>#DIV/0!</v>
      </c>
    </row>
    <row r="90" spans="1:14" ht="12.75" outlineLevel="1">
      <c r="A90" s="1">
        <v>201904</v>
      </c>
      <c r="E90" s="3" t="e">
        <f t="shared" si="10"/>
        <v>#DIV/0!</v>
      </c>
      <c r="G90" s="12">
        <f t="shared" si="8"/>
        <v>201904</v>
      </c>
      <c r="H90" s="13">
        <f t="shared" si="9"/>
        <v>0</v>
      </c>
      <c r="I90"/>
      <c r="J90" s="12" t="e">
        <f t="shared" si="11"/>
        <v>#DIV/0!</v>
      </c>
      <c r="K90" s="12" t="e">
        <f t="shared" si="12"/>
        <v>#DIV/0!</v>
      </c>
      <c r="L90" s="16" t="e">
        <f t="shared" si="14"/>
        <v>#DIV/0!</v>
      </c>
      <c r="M90" s="7" t="e">
        <f t="shared" si="15"/>
        <v>#DIV/0!</v>
      </c>
      <c r="N90" s="8" t="e">
        <f t="shared" si="13"/>
        <v>#DIV/0!</v>
      </c>
    </row>
    <row r="91" spans="1:14" ht="12.75" outlineLevel="1">
      <c r="A91" s="1">
        <v>201905</v>
      </c>
      <c r="E91" s="3" t="e">
        <f t="shared" si="10"/>
        <v>#DIV/0!</v>
      </c>
      <c r="G91" s="12">
        <f t="shared" si="8"/>
        <v>201905</v>
      </c>
      <c r="H91" s="13">
        <f t="shared" si="9"/>
        <v>0</v>
      </c>
      <c r="I91"/>
      <c r="J91" s="12" t="e">
        <f t="shared" si="11"/>
        <v>#DIV/0!</v>
      </c>
      <c r="K91" s="12" t="e">
        <f t="shared" si="12"/>
        <v>#DIV/0!</v>
      </c>
      <c r="L91" s="16" t="e">
        <f t="shared" si="14"/>
        <v>#DIV/0!</v>
      </c>
      <c r="M91" s="7" t="e">
        <f t="shared" si="15"/>
        <v>#DIV/0!</v>
      </c>
      <c r="N91" s="8" t="e">
        <f t="shared" si="13"/>
        <v>#DIV/0!</v>
      </c>
    </row>
    <row r="92" spans="1:14" ht="12.75" outlineLevel="1">
      <c r="A92" s="1">
        <v>201906</v>
      </c>
      <c r="E92" s="3" t="e">
        <f t="shared" si="10"/>
        <v>#DIV/0!</v>
      </c>
      <c r="G92" s="12">
        <f t="shared" si="8"/>
        <v>201906</v>
      </c>
      <c r="H92" s="13">
        <f t="shared" si="9"/>
        <v>0</v>
      </c>
      <c r="I92"/>
      <c r="J92" s="12" t="e">
        <f t="shared" si="11"/>
        <v>#DIV/0!</v>
      </c>
      <c r="K92" s="12" t="e">
        <f t="shared" si="12"/>
        <v>#DIV/0!</v>
      </c>
      <c r="L92" s="16" t="e">
        <f t="shared" si="14"/>
        <v>#DIV/0!</v>
      </c>
      <c r="M92" s="7" t="e">
        <f t="shared" si="15"/>
        <v>#DIV/0!</v>
      </c>
      <c r="N92" s="8" t="e">
        <f t="shared" si="13"/>
        <v>#DIV/0!</v>
      </c>
    </row>
    <row r="93" spans="1:14" ht="12.75" outlineLevel="1">
      <c r="A93" s="1">
        <v>201907</v>
      </c>
      <c r="E93" s="3" t="e">
        <f t="shared" si="10"/>
        <v>#DIV/0!</v>
      </c>
      <c r="G93" s="12">
        <f t="shared" si="8"/>
        <v>201907</v>
      </c>
      <c r="H93" s="13">
        <f t="shared" si="9"/>
        <v>0</v>
      </c>
      <c r="I93"/>
      <c r="J93" s="12" t="e">
        <f t="shared" si="11"/>
        <v>#DIV/0!</v>
      </c>
      <c r="K93" s="12" t="e">
        <f t="shared" si="12"/>
        <v>#DIV/0!</v>
      </c>
      <c r="L93" s="16" t="e">
        <f t="shared" si="14"/>
        <v>#DIV/0!</v>
      </c>
      <c r="M93" s="7" t="e">
        <f t="shared" si="15"/>
        <v>#DIV/0!</v>
      </c>
      <c r="N93" s="8" t="e">
        <f t="shared" si="13"/>
        <v>#DIV/0!</v>
      </c>
    </row>
    <row r="94" spans="1:14" ht="12.75" outlineLevel="1">
      <c r="A94" s="1">
        <v>201908</v>
      </c>
      <c r="E94" s="3" t="e">
        <f t="shared" si="10"/>
        <v>#DIV/0!</v>
      </c>
      <c r="G94" s="12">
        <f t="shared" si="8"/>
        <v>201908</v>
      </c>
      <c r="H94" s="13">
        <f t="shared" si="9"/>
        <v>0</v>
      </c>
      <c r="I94"/>
      <c r="J94" s="12" t="e">
        <f t="shared" si="11"/>
        <v>#DIV/0!</v>
      </c>
      <c r="K94" s="12" t="e">
        <f t="shared" si="12"/>
        <v>#DIV/0!</v>
      </c>
      <c r="L94" s="16" t="e">
        <f t="shared" si="14"/>
        <v>#DIV/0!</v>
      </c>
      <c r="M94" s="7" t="e">
        <f t="shared" si="15"/>
        <v>#DIV/0!</v>
      </c>
      <c r="N94" s="8" t="e">
        <f t="shared" si="13"/>
        <v>#DIV/0!</v>
      </c>
    </row>
    <row r="95" spans="1:14" ht="12.75" outlineLevel="1">
      <c r="A95" s="1">
        <v>201909</v>
      </c>
      <c r="E95" s="3" t="e">
        <f t="shared" si="10"/>
        <v>#DIV/0!</v>
      </c>
      <c r="G95" s="12">
        <f t="shared" si="8"/>
        <v>201909</v>
      </c>
      <c r="H95" s="13">
        <f t="shared" si="9"/>
        <v>0</v>
      </c>
      <c r="I95"/>
      <c r="J95" s="12" t="e">
        <f t="shared" si="11"/>
        <v>#DIV/0!</v>
      </c>
      <c r="K95" s="12" t="e">
        <f t="shared" si="12"/>
        <v>#DIV/0!</v>
      </c>
      <c r="L95" s="16" t="e">
        <f t="shared" si="14"/>
        <v>#DIV/0!</v>
      </c>
      <c r="M95" s="7" t="e">
        <f t="shared" si="15"/>
        <v>#DIV/0!</v>
      </c>
      <c r="N95" s="8" t="e">
        <f t="shared" si="13"/>
        <v>#DIV/0!</v>
      </c>
    </row>
    <row r="96" spans="1:14" ht="12.75" outlineLevel="1">
      <c r="A96" s="1">
        <v>201910</v>
      </c>
      <c r="E96" s="3" t="e">
        <f t="shared" si="10"/>
        <v>#DIV/0!</v>
      </c>
      <c r="G96" s="12">
        <f t="shared" si="8"/>
        <v>201910</v>
      </c>
      <c r="H96" s="13">
        <f t="shared" si="9"/>
        <v>0</v>
      </c>
      <c r="I96"/>
      <c r="J96" s="12" t="e">
        <f t="shared" si="11"/>
        <v>#DIV/0!</v>
      </c>
      <c r="K96" s="12" t="e">
        <f t="shared" si="12"/>
        <v>#DIV/0!</v>
      </c>
      <c r="L96" s="16" t="e">
        <f t="shared" si="14"/>
        <v>#DIV/0!</v>
      </c>
      <c r="M96" s="7" t="e">
        <f t="shared" si="15"/>
        <v>#DIV/0!</v>
      </c>
      <c r="N96" s="8" t="e">
        <f t="shared" si="13"/>
        <v>#DIV/0!</v>
      </c>
    </row>
    <row r="97" spans="1:14" ht="12.75" outlineLevel="1">
      <c r="A97" s="1">
        <v>201911</v>
      </c>
      <c r="E97" s="3" t="e">
        <f t="shared" si="10"/>
        <v>#DIV/0!</v>
      </c>
      <c r="G97" s="12">
        <f t="shared" si="8"/>
        <v>201911</v>
      </c>
      <c r="H97" s="13">
        <f t="shared" si="9"/>
        <v>0</v>
      </c>
      <c r="I97"/>
      <c r="J97" s="12" t="e">
        <f t="shared" si="11"/>
        <v>#DIV/0!</v>
      </c>
      <c r="K97" s="12" t="e">
        <f t="shared" si="12"/>
        <v>#DIV/0!</v>
      </c>
      <c r="L97" s="16" t="e">
        <f t="shared" si="14"/>
        <v>#DIV/0!</v>
      </c>
      <c r="M97" s="7" t="e">
        <f t="shared" si="15"/>
        <v>#DIV/0!</v>
      </c>
      <c r="N97" s="8" t="e">
        <f t="shared" si="13"/>
        <v>#DIV/0!</v>
      </c>
    </row>
    <row r="98" spans="1:14" ht="12.75" outlineLevel="1">
      <c r="A98" s="1">
        <v>201912</v>
      </c>
      <c r="E98" s="3" t="e">
        <f t="shared" si="10"/>
        <v>#DIV/0!</v>
      </c>
      <c r="G98" s="12">
        <f t="shared" si="8"/>
        <v>201912</v>
      </c>
      <c r="H98" s="13">
        <f t="shared" si="9"/>
        <v>0</v>
      </c>
      <c r="I98"/>
      <c r="J98" s="12" t="e">
        <f t="shared" si="11"/>
        <v>#DIV/0!</v>
      </c>
      <c r="K98" s="12" t="e">
        <f t="shared" si="12"/>
        <v>#DIV/0!</v>
      </c>
      <c r="L98" s="16" t="e">
        <f t="shared" si="14"/>
        <v>#DIV/0!</v>
      </c>
      <c r="M98" s="7" t="e">
        <f t="shared" si="15"/>
        <v>#DIV/0!</v>
      </c>
      <c r="N98" s="8" t="e">
        <f t="shared" si="13"/>
        <v>#DIV/0!</v>
      </c>
    </row>
  </sheetData>
  <sheetProtection/>
  <printOptions/>
  <pageMargins left="0.79" right="0.79" top="1.05" bottom="1.05" header="0.79" footer="0.79"/>
  <pageSetup horizontalDpi="300" verticalDpi="300" orientation="portrait" paperSize="9"/>
  <headerFooter scaleWithDoc="0" alignWithMargins="0">
    <oddHeader>&amp;C&amp;"Times New Roman,Standaard"&amp;12&amp;A</oddHeader>
    <oddFooter>&amp;C&amp;"Times New Roman,Standaard"&amp;12Pagina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U98"/>
  <sheetViews>
    <sheetView zoomScale="80" zoomScaleNormal="80" workbookViewId="0" topLeftCell="A1">
      <selection activeCell="C18" sqref="C18"/>
    </sheetView>
  </sheetViews>
  <sheetFormatPr defaultColWidth="12.28125" defaultRowHeight="12.75" customHeight="1" outlineLevelRow="1"/>
  <cols>
    <col min="1" max="1" width="8.7109375" style="1" bestFit="1" customWidth="1"/>
    <col min="2" max="2" width="8.140625" style="2" bestFit="1" customWidth="1"/>
    <col min="3" max="3" width="8.28125" style="2" bestFit="1" customWidth="1"/>
    <col min="4" max="4" width="11.57421875" style="0" bestFit="1" customWidth="1"/>
    <col min="5" max="5" width="11.57421875" style="3" bestFit="1" customWidth="1"/>
    <col min="6" max="6" width="11.57421875" style="0" bestFit="1" customWidth="1"/>
    <col min="7" max="7" width="11.57421875" style="12" bestFit="1" customWidth="1"/>
    <col min="8" max="8" width="11.57421875" style="13" bestFit="1" customWidth="1"/>
    <col min="9" max="9" width="11.57421875" style="6" bestFit="1" customWidth="1"/>
    <col min="10" max="12" width="11.57421875" style="12" bestFit="1" customWidth="1"/>
    <col min="13" max="13" width="11.57421875" style="7" bestFit="1" customWidth="1"/>
    <col min="14" max="14" width="11.57421875" style="8" bestFit="1" customWidth="1"/>
    <col min="15" max="15" width="11.57421875" style="0" bestFit="1" customWidth="1"/>
    <col min="16" max="16" width="11.57421875" style="17" bestFit="1" customWidth="1"/>
    <col min="17" max="254" width="11.57421875" style="0" bestFit="1" customWidth="1"/>
  </cols>
  <sheetData>
    <row r="1" spans="2:21" ht="13.5" outlineLevel="1">
      <c r="B1" s="2" t="s">
        <v>1069</v>
      </c>
      <c r="C1" s="2" t="s">
        <v>0</v>
      </c>
      <c r="G1" s="12" t="str">
        <f>B1</f>
        <v>WDP</v>
      </c>
      <c r="Q1">
        <v>2017</v>
      </c>
      <c r="R1">
        <v>2016</v>
      </c>
      <c r="S1">
        <v>2015</v>
      </c>
      <c r="T1">
        <v>2014</v>
      </c>
      <c r="U1">
        <v>2013</v>
      </c>
    </row>
    <row r="2" spans="1:21" ht="12.75" customHeight="1" outlineLevel="1">
      <c r="A2" s="1" t="s">
        <v>1</v>
      </c>
      <c r="B2" s="2" t="s">
        <v>5</v>
      </c>
      <c r="C2" s="2" t="s">
        <v>5</v>
      </c>
      <c r="E2" s="3" t="s">
        <v>6</v>
      </c>
      <c r="G2" s="12" t="s">
        <v>1</v>
      </c>
      <c r="H2" s="13" t="s">
        <v>7</v>
      </c>
      <c r="J2" s="12" t="s">
        <v>8</v>
      </c>
      <c r="K2" s="12" t="s">
        <v>9</v>
      </c>
      <c r="L2" s="12" t="s">
        <v>10</v>
      </c>
      <c r="N2" s="8" t="s">
        <v>11</v>
      </c>
      <c r="P2" s="18" t="s">
        <v>73</v>
      </c>
      <c r="Q2" s="19">
        <v>22010</v>
      </c>
      <c r="R2" s="19">
        <v>21330</v>
      </c>
      <c r="S2" s="19">
        <v>18510</v>
      </c>
      <c r="T2" s="19">
        <v>17440</v>
      </c>
      <c r="U2" s="19">
        <v>16080</v>
      </c>
    </row>
    <row r="3" spans="1:21" ht="12.75" customHeight="1" outlineLevel="1">
      <c r="A3" s="1">
        <v>201712</v>
      </c>
      <c r="B3" s="2">
        <v>93.43</v>
      </c>
      <c r="C3" s="2">
        <v>3977.88</v>
      </c>
      <c r="G3" s="12" t="e">
        <f>#REF!</f>
        <v>#REF!</v>
      </c>
      <c r="H3" s="13">
        <f aca="true" t="shared" si="0" ref="H3:H27">$B3</f>
        <v>93.43</v>
      </c>
      <c r="L3" s="16"/>
      <c r="P3" s="18" t="s">
        <v>78</v>
      </c>
      <c r="Q3" s="20">
        <v>10.68</v>
      </c>
      <c r="R3" s="20">
        <v>6.11</v>
      </c>
      <c r="S3" s="20">
        <v>7.71</v>
      </c>
      <c r="T3" s="20">
        <v>3.71</v>
      </c>
      <c r="U3" s="20">
        <v>4.96</v>
      </c>
    </row>
    <row r="4" spans="1:21" ht="12.75" customHeight="1" outlineLevel="1">
      <c r="A4" s="1">
        <v>201801</v>
      </c>
      <c r="B4" s="2">
        <v>99.7</v>
      </c>
      <c r="C4" s="9">
        <v>4111.650000000001</v>
      </c>
      <c r="E4" s="3">
        <f aca="true" t="shared" si="1" ref="E4:E27">100*($B4-$B3)/$B4</f>
        <v>6.288866599799394</v>
      </c>
      <c r="G4" s="12" t="e">
        <f>#REF!</f>
        <v>#REF!</v>
      </c>
      <c r="H4" s="13">
        <f t="shared" si="0"/>
        <v>99.7</v>
      </c>
      <c r="L4" s="16"/>
      <c r="P4" s="18" t="s">
        <v>86</v>
      </c>
      <c r="Q4" s="20">
        <v>4.5</v>
      </c>
      <c r="R4" s="20">
        <v>4.26</v>
      </c>
      <c r="S4" s="20">
        <v>4</v>
      </c>
      <c r="T4" s="20">
        <v>3.4</v>
      </c>
      <c r="U4" s="20">
        <v>3.25</v>
      </c>
    </row>
    <row r="5" spans="1:21" ht="12.75" customHeight="1" outlineLevel="1">
      <c r="A5" s="1">
        <v>201802</v>
      </c>
      <c r="B5" s="2">
        <v>97.8</v>
      </c>
      <c r="C5" s="2">
        <v>3994.45</v>
      </c>
      <c r="E5" s="3">
        <f t="shared" si="1"/>
        <v>-1.9427402862985743</v>
      </c>
      <c r="G5" s="12" t="e">
        <f>#REF!</f>
        <v>#REF!</v>
      </c>
      <c r="H5" s="13">
        <f t="shared" si="0"/>
        <v>97.8</v>
      </c>
      <c r="L5" s="16"/>
      <c r="P5" s="18" t="s">
        <v>93</v>
      </c>
      <c r="Q5" s="20">
        <v>4.819999999999999</v>
      </c>
      <c r="R5" s="20">
        <v>5.02</v>
      </c>
      <c r="S5" s="20">
        <v>4.96</v>
      </c>
      <c r="T5" s="20">
        <v>5.470000000000001</v>
      </c>
      <c r="U5" s="20">
        <v>6.21</v>
      </c>
    </row>
    <row r="6" spans="1:21" ht="12.75" customHeight="1" outlineLevel="1">
      <c r="A6" s="1">
        <v>201803</v>
      </c>
      <c r="B6" s="2">
        <v>101</v>
      </c>
      <c r="C6" s="2">
        <v>3857.1</v>
      </c>
      <c r="E6" s="3">
        <f t="shared" si="1"/>
        <v>3.168316831683171</v>
      </c>
      <c r="G6" s="12" t="e">
        <f>#REF!</f>
        <v>#REF!</v>
      </c>
      <c r="H6" s="13">
        <f t="shared" si="0"/>
        <v>101</v>
      </c>
      <c r="L6" s="16"/>
      <c r="P6" s="18" t="s">
        <v>101</v>
      </c>
      <c r="Q6" s="20">
        <v>5.86</v>
      </c>
      <c r="R6" s="20">
        <v>5.57</v>
      </c>
      <c r="S6" s="20">
        <v>6.67</v>
      </c>
      <c r="T6" s="20">
        <v>5.15</v>
      </c>
      <c r="U6" s="20">
        <v>5.57</v>
      </c>
    </row>
    <row r="7" spans="1:21" ht="12.75" customHeight="1" outlineLevel="1">
      <c r="A7" s="1">
        <v>201804</v>
      </c>
      <c r="B7" s="2">
        <v>101.2</v>
      </c>
      <c r="C7" s="2">
        <v>3910.3</v>
      </c>
      <c r="E7" s="3">
        <f t="shared" si="1"/>
        <v>0.19762845849802652</v>
      </c>
      <c r="G7" s="12" t="e">
        <f>#REF!</f>
        <v>#REF!</v>
      </c>
      <c r="H7" s="13">
        <f t="shared" si="0"/>
        <v>101.2</v>
      </c>
      <c r="L7" s="16"/>
      <c r="P7" s="18" t="s">
        <v>109</v>
      </c>
      <c r="Q7" s="20">
        <v>51.77</v>
      </c>
      <c r="R7" s="20">
        <v>44.14</v>
      </c>
      <c r="S7" s="20">
        <v>50.87</v>
      </c>
      <c r="T7" s="20">
        <v>39.809999999999995</v>
      </c>
      <c r="U7" s="20">
        <v>34.47</v>
      </c>
    </row>
    <row r="8" spans="1:21" ht="12.75" customHeight="1" outlineLevel="1">
      <c r="A8" s="1">
        <v>201805</v>
      </c>
      <c r="B8" s="2">
        <v>106.4</v>
      </c>
      <c r="C8" s="9">
        <v>3764.22</v>
      </c>
      <c r="E8" s="3">
        <f t="shared" si="1"/>
        <v>4.887218045112784</v>
      </c>
      <c r="G8" s="12" t="e">
        <f>#REF!</f>
        <v>#REF!</v>
      </c>
      <c r="H8" s="13">
        <f t="shared" si="0"/>
        <v>106.4</v>
      </c>
      <c r="L8" s="16"/>
      <c r="P8" s="18" t="s">
        <v>117</v>
      </c>
      <c r="Q8" s="20">
        <v>42.1</v>
      </c>
      <c r="R8" s="20">
        <v>69.7</v>
      </c>
      <c r="S8" s="20">
        <v>51.9</v>
      </c>
      <c r="T8" s="20">
        <v>91.6</v>
      </c>
      <c r="U8" s="20">
        <v>65.5</v>
      </c>
    </row>
    <row r="9" spans="1:21" ht="12.75" customHeight="1" outlineLevel="1">
      <c r="A9" s="1">
        <v>201806</v>
      </c>
      <c r="B9" s="2">
        <v>108.4</v>
      </c>
      <c r="C9" s="9">
        <v>3719.86</v>
      </c>
      <c r="E9" s="3">
        <f t="shared" si="1"/>
        <v>1.8450184501845017</v>
      </c>
      <c r="G9" s="12" t="e">
        <f>#REF!</f>
        <v>#REF!</v>
      </c>
      <c r="H9" s="13">
        <f t="shared" si="0"/>
        <v>108.4</v>
      </c>
      <c r="L9" s="16"/>
      <c r="P9" s="18" t="s">
        <v>125</v>
      </c>
      <c r="Q9" s="20">
        <v>8.75</v>
      </c>
      <c r="R9" s="20">
        <v>13.89</v>
      </c>
      <c r="S9" s="20">
        <v>10.46</v>
      </c>
      <c r="T9" s="20">
        <v>16.77</v>
      </c>
      <c r="U9" s="20">
        <v>10.55</v>
      </c>
    </row>
    <row r="10" spans="1:21" ht="12.75" customHeight="1" outlineLevel="1">
      <c r="A10" s="1">
        <v>201807</v>
      </c>
      <c r="B10" s="2">
        <v>114.8</v>
      </c>
      <c r="C10" s="2">
        <v>3899.04</v>
      </c>
      <c r="E10" s="3">
        <f t="shared" si="1"/>
        <v>5.574912891986055</v>
      </c>
      <c r="G10" s="12" t="e">
        <f>#REF!</f>
        <v>#REF!</v>
      </c>
      <c r="H10" s="13">
        <f t="shared" si="0"/>
        <v>114.8</v>
      </c>
      <c r="L10" s="16"/>
      <c r="P10" s="18" t="s">
        <v>133</v>
      </c>
      <c r="Q10" s="20">
        <v>1.8</v>
      </c>
      <c r="R10" s="20">
        <v>1.92</v>
      </c>
      <c r="S10" s="20">
        <v>1.59</v>
      </c>
      <c r="T10" s="20">
        <v>1.56</v>
      </c>
      <c r="U10" s="20">
        <v>1.52</v>
      </c>
    </row>
    <row r="11" spans="1:21" ht="12.75" customHeight="1" outlineLevel="1">
      <c r="A11" s="1">
        <v>201808</v>
      </c>
      <c r="B11" s="2">
        <v>121.4</v>
      </c>
      <c r="C11" s="2">
        <v>3740.71</v>
      </c>
      <c r="E11" s="3">
        <f t="shared" si="1"/>
        <v>5.436573311367388</v>
      </c>
      <c r="G11" s="12" t="e">
        <f>#REF!</f>
        <v>#REF!</v>
      </c>
      <c r="H11" s="13">
        <f t="shared" si="0"/>
        <v>121.4</v>
      </c>
      <c r="L11" s="16"/>
      <c r="P11" s="18" t="s">
        <v>141</v>
      </c>
      <c r="Q11" s="20">
        <v>93.43</v>
      </c>
      <c r="R11" s="20">
        <v>84.89</v>
      </c>
      <c r="S11" s="20">
        <v>80.63</v>
      </c>
      <c r="T11" s="20">
        <v>62.21</v>
      </c>
      <c r="U11" s="20">
        <v>52.309999999999995</v>
      </c>
    </row>
    <row r="12" spans="1:12" ht="12.75" outlineLevel="1">
      <c r="A12" s="1">
        <v>201809</v>
      </c>
      <c r="B12" s="2">
        <v>113.4</v>
      </c>
      <c r="C12" s="9">
        <v>3706.74</v>
      </c>
      <c r="E12" s="3">
        <f t="shared" si="1"/>
        <v>-7.054673721340388</v>
      </c>
      <c r="G12" s="12" t="e">
        <f>#REF!</f>
        <v>#REF!</v>
      </c>
      <c r="H12" s="13">
        <f t="shared" si="0"/>
        <v>113.4</v>
      </c>
      <c r="L12" s="16"/>
    </row>
    <row r="13" spans="1:12" ht="12.75" outlineLevel="1">
      <c r="A13" s="1">
        <v>201810</v>
      </c>
      <c r="B13" s="2">
        <v>110.2</v>
      </c>
      <c r="C13" s="2">
        <v>3447.07</v>
      </c>
      <c r="E13" s="3">
        <f t="shared" si="1"/>
        <v>-2.9038112522686053</v>
      </c>
      <c r="G13" s="12" t="e">
        <f>#REF!</f>
        <v>#REF!</v>
      </c>
      <c r="H13" s="13">
        <f t="shared" si="0"/>
        <v>110.2</v>
      </c>
      <c r="L13" s="16"/>
    </row>
    <row r="14" spans="1:12" ht="12.75" outlineLevel="1">
      <c r="A14" s="1">
        <v>201811</v>
      </c>
      <c r="B14" s="2">
        <v>116</v>
      </c>
      <c r="C14" s="2">
        <v>3487.9</v>
      </c>
      <c r="E14" s="3">
        <f t="shared" si="1"/>
        <v>4.999999999999998</v>
      </c>
      <c r="G14" s="12" t="e">
        <f>#REF!</f>
        <v>#REF!</v>
      </c>
      <c r="H14" s="13">
        <f t="shared" si="0"/>
        <v>116</v>
      </c>
      <c r="L14" s="16"/>
    </row>
    <row r="15" spans="1:14" ht="12.75" outlineLevel="1">
      <c r="A15" s="1">
        <v>201812</v>
      </c>
      <c r="B15" s="2">
        <v>115.2</v>
      </c>
      <c r="C15" s="9">
        <v>3243.63</v>
      </c>
      <c r="E15" s="3">
        <f t="shared" si="1"/>
        <v>-0.694444444444442</v>
      </c>
      <c r="G15" s="12" t="e">
        <f>#REF!</f>
        <v>#REF!</v>
      </c>
      <c r="H15" s="13">
        <f t="shared" si="0"/>
        <v>115.2</v>
      </c>
      <c r="J15" s="12">
        <f aca="true" t="shared" si="2" ref="J15:J27">100-100*($B15-$B3)/$B15</f>
        <v>81.10243055555556</v>
      </c>
      <c r="K15" s="12">
        <f aca="true" t="shared" si="3" ref="K15:K27">100*AVERAGE($B4:$B15)/$B15</f>
        <v>94.43721064814815</v>
      </c>
      <c r="L15" s="16">
        <f>100*(AVERAGE($C15)/$C15)/(AVERAGE($B4:$B15)/$B15)</f>
        <v>105.89046342397549</v>
      </c>
      <c r="M15" s="7" t="e">
        <f>IF(AND(AVERAGE($B7:$B15)/$B15&lt;1,(AVERAGE(#REF!)/#REF!/(AVERAGE($B7:$B15)/$B15))&gt;1),"*","")</f>
        <v>#REF!</v>
      </c>
      <c r="N15" s="8">
        <f aca="true" t="shared" si="4" ref="N15:N27">100*AVERAGE($E4:$E15)/STDEVA($E4:$E15)</f>
        <v>39.46571343103504</v>
      </c>
    </row>
    <row r="16" spans="1:14" ht="12.75" outlineLevel="1">
      <c r="A16" s="1">
        <v>201901</v>
      </c>
      <c r="B16" s="2">
        <v>127.6</v>
      </c>
      <c r="C16" s="9">
        <v>3507.84</v>
      </c>
      <c r="E16" s="3">
        <f t="shared" si="1"/>
        <v>9.717868338557986</v>
      </c>
      <c r="G16" s="12" t="e">
        <f>#REF!</f>
        <v>#REF!</v>
      </c>
      <c r="H16" s="13">
        <f t="shared" si="0"/>
        <v>127.6</v>
      </c>
      <c r="J16" s="12">
        <f t="shared" si="2"/>
        <v>78.13479623824452</v>
      </c>
      <c r="K16" s="12">
        <f t="shared" si="3"/>
        <v>87.08202716823406</v>
      </c>
      <c r="L16" s="16">
        <f>100*(AVERAGE($C16)/$C16)/(AVERAGE($B5:$B16)/$B16)</f>
        <v>114.83425828708565</v>
      </c>
      <c r="M16" s="7" t="e">
        <f>IF(AND(AVERAGE($B8:$B16)/$B16&lt;1,(AVERAGE(#REF!)/#REF!/(AVERAGE($B8:$B16)/$B16))&gt;1),"*","")</f>
        <v>#REF!</v>
      </c>
      <c r="N16" s="8">
        <f t="shared" si="4"/>
        <v>41.892815547239316</v>
      </c>
    </row>
    <row r="17" spans="1:14" ht="12.75" outlineLevel="1">
      <c r="A17" s="1">
        <v>201902</v>
      </c>
      <c r="B17" s="2">
        <v>129.6</v>
      </c>
      <c r="C17" s="9">
        <v>3604.48</v>
      </c>
      <c r="E17" s="3">
        <f t="shared" si="1"/>
        <v>1.5432098765432098</v>
      </c>
      <c r="G17" s="12" t="e">
        <f>#REF!</f>
        <v>#REF!</v>
      </c>
      <c r="H17" s="13">
        <f t="shared" si="0"/>
        <v>129.6</v>
      </c>
      <c r="J17" s="12">
        <f t="shared" si="2"/>
        <v>75.46296296296296</v>
      </c>
      <c r="K17" s="12">
        <f t="shared" si="3"/>
        <v>87.78292181069958</v>
      </c>
      <c r="L17" s="16">
        <f>100*(AVERAGE($C17)/$C17)/(AVERAGE($B6:$B17)/$B17)</f>
        <v>113.91737474362732</v>
      </c>
      <c r="M17" s="7" t="e">
        <f>IF(AND(AVERAGE($B9:$B17)/$B17&lt;1,(AVERAGE(#REF!)/#REF!/(AVERAGE($B9:$B17)/$B17))&gt;1),"*","")</f>
        <v>#REF!</v>
      </c>
      <c r="N17" s="8">
        <f t="shared" si="4"/>
        <v>49.89734511148181</v>
      </c>
    </row>
    <row r="18" spans="1:14" ht="12.75" outlineLevel="1">
      <c r="A18" s="1">
        <v>201903</v>
      </c>
      <c r="C18" s="2" t="s">
        <v>1070</v>
      </c>
      <c r="E18" s="3" t="e">
        <f t="shared" si="1"/>
        <v>#DIV/0!</v>
      </c>
      <c r="G18" s="12" t="e">
        <f>#REF!</f>
        <v>#REF!</v>
      </c>
      <c r="H18" s="13">
        <f t="shared" si="0"/>
        <v>0</v>
      </c>
      <c r="J18" s="12" t="e">
        <f t="shared" si="2"/>
        <v>#DIV/0!</v>
      </c>
      <c r="K18" s="12" t="e">
        <f t="shared" si="3"/>
        <v>#DIV/0!</v>
      </c>
      <c r="L18" s="16" t="e">
        <f>100*(AVERAGE($C18)/$C18)/(AVERAGE($B7:$B18)/$B18)</f>
        <v>#DIV/0!</v>
      </c>
      <c r="M18" s="7" t="e">
        <f>IF(AND(AVERAGE($B10:$B18)/$B18&lt;1,(AVERAGE($C18)/$C18/(AVERAGE($B10:$B18)/$B18))&gt;1),"*","")</f>
        <v>#DIV/0!</v>
      </c>
      <c r="N18" s="8" t="e">
        <f t="shared" si="4"/>
        <v>#DIV/0!</v>
      </c>
    </row>
    <row r="19" spans="1:14" ht="12.75" outlineLevel="1">
      <c r="A19" s="1">
        <v>201904</v>
      </c>
      <c r="E19" s="3" t="e">
        <f t="shared" si="1"/>
        <v>#DIV/0!</v>
      </c>
      <c r="G19" s="12" t="e">
        <f>#REF!</f>
        <v>#REF!</v>
      </c>
      <c r="H19" s="13">
        <f t="shared" si="0"/>
        <v>0</v>
      </c>
      <c r="J19" s="12" t="e">
        <f t="shared" si="2"/>
        <v>#DIV/0!</v>
      </c>
      <c r="K19" s="12" t="e">
        <f t="shared" si="3"/>
        <v>#DIV/0!</v>
      </c>
      <c r="L19" s="16" t="e">
        <f>100*(AVERAGE($C18:$C19)/$C19)/(AVERAGE($B8:$B19)/$B19)</f>
        <v>#DIV/0!</v>
      </c>
      <c r="M19" s="7" t="e">
        <f>IF(AND(AVERAGE($B11:$B19)/$B19&lt;1,(AVERAGE($C18:$C19)/$C19/(AVERAGE($B11:$B19)/$B19))&gt;1),"*","")</f>
        <v>#DIV/0!</v>
      </c>
      <c r="N19" s="8" t="e">
        <f t="shared" si="4"/>
        <v>#DIV/0!</v>
      </c>
    </row>
    <row r="20" spans="1:14" ht="12.75" outlineLevel="1">
      <c r="A20" s="1">
        <v>201905</v>
      </c>
      <c r="E20" s="3" t="e">
        <f t="shared" si="1"/>
        <v>#DIV/0!</v>
      </c>
      <c r="G20" s="12" t="e">
        <f>#REF!</f>
        <v>#REF!</v>
      </c>
      <c r="H20" s="13">
        <f t="shared" si="0"/>
        <v>0</v>
      </c>
      <c r="J20" s="12" t="e">
        <f t="shared" si="2"/>
        <v>#DIV/0!</v>
      </c>
      <c r="K20" s="12" t="e">
        <f t="shared" si="3"/>
        <v>#DIV/0!</v>
      </c>
      <c r="L20" s="16" t="e">
        <f>100*(AVERAGE($C18:$C20)/$C20)/(AVERAGE($B9:$B20)/$B20)</f>
        <v>#DIV/0!</v>
      </c>
      <c r="M20" s="7" t="e">
        <f>IF(AND(AVERAGE($B12:$B20)/$B20&lt;1,(AVERAGE($C18:$C20)/$C20/(AVERAGE($B12:$B20)/$B20))&gt;1),"*","")</f>
        <v>#DIV/0!</v>
      </c>
      <c r="N20" s="8" t="e">
        <f t="shared" si="4"/>
        <v>#DIV/0!</v>
      </c>
    </row>
    <row r="21" spans="1:14" ht="12.75" outlineLevel="1">
      <c r="A21" s="1">
        <v>201906</v>
      </c>
      <c r="E21" s="3" t="e">
        <f t="shared" si="1"/>
        <v>#DIV/0!</v>
      </c>
      <c r="G21" s="12" t="e">
        <f>#REF!</f>
        <v>#REF!</v>
      </c>
      <c r="H21" s="13">
        <f t="shared" si="0"/>
        <v>0</v>
      </c>
      <c r="J21" s="12" t="e">
        <f t="shared" si="2"/>
        <v>#DIV/0!</v>
      </c>
      <c r="K21" s="12" t="e">
        <f t="shared" si="3"/>
        <v>#DIV/0!</v>
      </c>
      <c r="L21" s="16" t="e">
        <f>100*(AVERAGE($C18:$C21)/$C21)/(AVERAGE($B10:$B21)/$B21)</f>
        <v>#DIV/0!</v>
      </c>
      <c r="M21" s="7" t="e">
        <f>IF(AND(AVERAGE($B13:$B21)/$B21&lt;1,(AVERAGE($C18:$C21)/$C21/(AVERAGE($B13:$B21)/$B21))&gt;1),"*","")</f>
        <v>#DIV/0!</v>
      </c>
      <c r="N21" s="8" t="e">
        <f t="shared" si="4"/>
        <v>#DIV/0!</v>
      </c>
    </row>
    <row r="22" spans="1:14" ht="12.75" outlineLevel="1">
      <c r="A22" s="1">
        <v>201907</v>
      </c>
      <c r="E22" s="3" t="e">
        <f t="shared" si="1"/>
        <v>#DIV/0!</v>
      </c>
      <c r="G22" s="12" t="e">
        <f>#REF!</f>
        <v>#REF!</v>
      </c>
      <c r="H22" s="13">
        <f t="shared" si="0"/>
        <v>0</v>
      </c>
      <c r="J22" s="12" t="e">
        <f t="shared" si="2"/>
        <v>#DIV/0!</v>
      </c>
      <c r="K22" s="12" t="e">
        <f t="shared" si="3"/>
        <v>#DIV/0!</v>
      </c>
      <c r="L22" s="16" t="e">
        <f>100*(AVERAGE($C18:$C22)/$C22)/(AVERAGE($B11:$B22)/$B22)</f>
        <v>#DIV/0!</v>
      </c>
      <c r="M22" s="7" t="e">
        <f>IF(AND(AVERAGE($B14:$B22)/$B22&lt;1,(AVERAGE($C18:$C22)/$C22/(AVERAGE($B14:$B22)/$B22))&gt;1),"*","")</f>
        <v>#DIV/0!</v>
      </c>
      <c r="N22" s="8" t="e">
        <f t="shared" si="4"/>
        <v>#DIV/0!</v>
      </c>
    </row>
    <row r="23" spans="1:14" ht="12.75" outlineLevel="1">
      <c r="A23" s="1">
        <v>201908</v>
      </c>
      <c r="E23" s="3" t="e">
        <f t="shared" si="1"/>
        <v>#DIV/0!</v>
      </c>
      <c r="G23" s="12" t="e">
        <f>#REF!</f>
        <v>#REF!</v>
      </c>
      <c r="H23" s="13">
        <f t="shared" si="0"/>
        <v>0</v>
      </c>
      <c r="J23" s="12" t="e">
        <f t="shared" si="2"/>
        <v>#DIV/0!</v>
      </c>
      <c r="K23" s="12" t="e">
        <f t="shared" si="3"/>
        <v>#DIV/0!</v>
      </c>
      <c r="L23" s="16" t="e">
        <f>100*(AVERAGE($C18:$C23)/$C23)/(AVERAGE($B12:$B23)/$B23)</f>
        <v>#DIV/0!</v>
      </c>
      <c r="M23" s="7" t="e">
        <f>IF(AND(AVERAGE($B15:$B23)/$B23&lt;1,(AVERAGE($C18:$C23)/$C23/(AVERAGE($B15:$B23)/$B23))&gt;1),"*","")</f>
        <v>#DIV/0!</v>
      </c>
      <c r="N23" s="8" t="e">
        <f t="shared" si="4"/>
        <v>#DIV/0!</v>
      </c>
    </row>
    <row r="24" spans="1:14" ht="12.75" outlineLevel="1">
      <c r="A24" s="1">
        <v>201909</v>
      </c>
      <c r="E24" s="3" t="e">
        <f t="shared" si="1"/>
        <v>#DIV/0!</v>
      </c>
      <c r="G24" s="12" t="e">
        <f>#REF!</f>
        <v>#REF!</v>
      </c>
      <c r="H24" s="13">
        <f t="shared" si="0"/>
        <v>0</v>
      </c>
      <c r="J24" s="12" t="e">
        <f t="shared" si="2"/>
        <v>#DIV/0!</v>
      </c>
      <c r="K24" s="12" t="e">
        <f t="shared" si="3"/>
        <v>#DIV/0!</v>
      </c>
      <c r="L24" s="16" t="e">
        <f>100*(AVERAGE($C18:$C24)/$C24)/(AVERAGE($B13:$B24)/$B24)</f>
        <v>#DIV/0!</v>
      </c>
      <c r="M24" s="7" t="e">
        <f>IF(AND(AVERAGE($B16:$B24)/$B24&lt;1,(AVERAGE($C18:$C24)/$C24/(AVERAGE($B16:$B24)/$B24))&gt;1),"*","")</f>
        <v>#DIV/0!</v>
      </c>
      <c r="N24" s="8" t="e">
        <f t="shared" si="4"/>
        <v>#DIV/0!</v>
      </c>
    </row>
    <row r="25" spans="1:14" ht="12.75" outlineLevel="1">
      <c r="A25" s="1">
        <v>201910</v>
      </c>
      <c r="E25" s="3" t="e">
        <f t="shared" si="1"/>
        <v>#DIV/0!</v>
      </c>
      <c r="G25" s="12" t="e">
        <f>#REF!</f>
        <v>#REF!</v>
      </c>
      <c r="H25" s="13">
        <f t="shared" si="0"/>
        <v>0</v>
      </c>
      <c r="J25" s="12" t="e">
        <f t="shared" si="2"/>
        <v>#DIV/0!</v>
      </c>
      <c r="K25" s="12" t="e">
        <f t="shared" si="3"/>
        <v>#DIV/0!</v>
      </c>
      <c r="L25" s="16" t="e">
        <f>100*(AVERAGE($C18:$C25)/$C25)/(AVERAGE($B14:$B25)/$B25)</f>
        <v>#DIV/0!</v>
      </c>
      <c r="M25" s="7" t="e">
        <f>IF(AND(AVERAGE($B17:$B25)/$B25&lt;1,(AVERAGE($C18:$C25)/$C25/(AVERAGE($B17:$B25)/$B25))&gt;1),"*","")</f>
        <v>#DIV/0!</v>
      </c>
      <c r="N25" s="8" t="e">
        <f t="shared" si="4"/>
        <v>#DIV/0!</v>
      </c>
    </row>
    <row r="26" spans="1:14" ht="12.75" outlineLevel="1">
      <c r="A26" s="1">
        <v>201911</v>
      </c>
      <c r="E26" s="3" t="e">
        <f t="shared" si="1"/>
        <v>#DIV/0!</v>
      </c>
      <c r="G26" s="12" t="e">
        <f>#REF!</f>
        <v>#REF!</v>
      </c>
      <c r="H26" s="13">
        <f t="shared" si="0"/>
        <v>0</v>
      </c>
      <c r="J26" s="12" t="e">
        <f t="shared" si="2"/>
        <v>#DIV/0!</v>
      </c>
      <c r="K26" s="12" t="e">
        <f t="shared" si="3"/>
        <v>#DIV/0!</v>
      </c>
      <c r="L26" s="16" t="e">
        <f>100*(AVERAGE($C18:$C26)/$C26)/(AVERAGE($B15:$B26)/$B26)</f>
        <v>#DIV/0!</v>
      </c>
      <c r="M26" s="7" t="e">
        <f>IF(AND(AVERAGE($B18:$B26)/$B26&lt;1,(AVERAGE($C18:$C26)/$C26/(AVERAGE($B18:$B26)/$B26))&gt;1),"*","")</f>
        <v>#DIV/0!</v>
      </c>
      <c r="N26" s="8" t="e">
        <f t="shared" si="4"/>
        <v>#DIV/0!</v>
      </c>
    </row>
    <row r="27" spans="1:14" ht="12.75" outlineLevel="1">
      <c r="A27" s="1">
        <v>201912</v>
      </c>
      <c r="E27" s="3" t="e">
        <f t="shared" si="1"/>
        <v>#DIV/0!</v>
      </c>
      <c r="G27" s="12" t="e">
        <f>#REF!</f>
        <v>#REF!</v>
      </c>
      <c r="H27" s="13">
        <f t="shared" si="0"/>
        <v>0</v>
      </c>
      <c r="J27" s="12" t="e">
        <f t="shared" si="2"/>
        <v>#DIV/0!</v>
      </c>
      <c r="K27" s="12" t="e">
        <f t="shared" si="3"/>
        <v>#DIV/0!</v>
      </c>
      <c r="L27" s="16" t="e">
        <f>100*(AVERAGE($C18:$C27)/$C27)/(AVERAGE($B16:$B27)/$B27)</f>
        <v>#DIV/0!</v>
      </c>
      <c r="M27" s="7" t="e">
        <f>IF(AND(AVERAGE($B19:$B27)/$B27&lt;1,(AVERAGE($C19:$C27)/$C27/(AVERAGE($B19:$B27)/$B27))&gt;1),"*","")</f>
        <v>#DIV/0!</v>
      </c>
      <c r="N27" s="8" t="e">
        <f t="shared" si="4"/>
        <v>#DIV/0!</v>
      </c>
    </row>
    <row r="28" ht="12.75" outlineLevel="1">
      <c r="L28" s="16"/>
    </row>
    <row r="29" ht="12.75" outlineLevel="1">
      <c r="L29" s="16"/>
    </row>
    <row r="30" ht="12.75" outlineLevel="1">
      <c r="L30" s="16"/>
    </row>
    <row r="31" ht="12.75" outlineLevel="1">
      <c r="L31" s="16"/>
    </row>
    <row r="32" ht="12.75" outlineLevel="1">
      <c r="L32" s="16"/>
    </row>
    <row r="33" ht="12.75" outlineLevel="1">
      <c r="L33" s="16"/>
    </row>
    <row r="34" ht="12.75" outlineLevel="1">
      <c r="L34" s="16"/>
    </row>
    <row r="35" ht="12.75" outlineLevel="1">
      <c r="L35" s="16"/>
    </row>
    <row r="36" ht="12.75" outlineLevel="1">
      <c r="L36" s="16"/>
    </row>
    <row r="37" ht="12.75" outlineLevel="1">
      <c r="L37" s="16"/>
    </row>
    <row r="38" ht="12.75" outlineLevel="1">
      <c r="L38" s="16"/>
    </row>
    <row r="39" ht="12.75" outlineLevel="1">
      <c r="L39" s="16"/>
    </row>
    <row r="40" ht="12.75" outlineLevel="1">
      <c r="L40" s="16"/>
    </row>
    <row r="41" ht="12.75" outlineLevel="1">
      <c r="L41" s="16"/>
    </row>
    <row r="42" ht="12.75" outlineLevel="1">
      <c r="L42" s="16"/>
    </row>
    <row r="43" ht="12.75" outlineLevel="1">
      <c r="L43" s="16"/>
    </row>
    <row r="44" ht="12.75" outlineLevel="1">
      <c r="L44" s="16"/>
    </row>
    <row r="45" ht="12.75" outlineLevel="1">
      <c r="L45" s="16"/>
    </row>
    <row r="46" ht="12.75" outlineLevel="1">
      <c r="L46" s="16"/>
    </row>
    <row r="47" ht="12.75" outlineLevel="1">
      <c r="L47" s="16"/>
    </row>
    <row r="48" ht="12.75" outlineLevel="1">
      <c r="L48" s="16"/>
    </row>
    <row r="49" ht="12.75" outlineLevel="1">
      <c r="L49" s="16"/>
    </row>
    <row r="50" ht="12.75" outlineLevel="1">
      <c r="L50" s="16"/>
    </row>
    <row r="51" ht="12.75" outlineLevel="1">
      <c r="L51" s="16"/>
    </row>
    <row r="52" ht="12.75" outlineLevel="1">
      <c r="L52" s="16"/>
    </row>
    <row r="53" ht="12.75" outlineLevel="1">
      <c r="L53" s="16"/>
    </row>
    <row r="54" ht="12.75" outlineLevel="1">
      <c r="L54" s="16"/>
    </row>
    <row r="55" ht="12.75" outlineLevel="1">
      <c r="L55" s="16"/>
    </row>
    <row r="56" ht="12.75" outlineLevel="1">
      <c r="L56" s="16"/>
    </row>
    <row r="57" ht="12.75" outlineLevel="1">
      <c r="L57" s="16"/>
    </row>
    <row r="58" ht="12.75" outlineLevel="1">
      <c r="L58" s="16"/>
    </row>
    <row r="59" ht="12.75" outlineLevel="1">
      <c r="L59" s="16"/>
    </row>
    <row r="60" ht="12.75" outlineLevel="1">
      <c r="L60" s="16"/>
    </row>
    <row r="61" ht="12.75" outlineLevel="1">
      <c r="L61" s="16"/>
    </row>
    <row r="62" ht="12.75" outlineLevel="1">
      <c r="L62" s="16"/>
    </row>
    <row r="63" ht="12.75" outlineLevel="1">
      <c r="L63" s="16"/>
    </row>
    <row r="64" ht="12.75" outlineLevel="1">
      <c r="L64" s="16"/>
    </row>
    <row r="65" ht="12.75" outlineLevel="1">
      <c r="L65" s="16"/>
    </row>
    <row r="66" ht="12.75" outlineLevel="1">
      <c r="L66" s="16"/>
    </row>
    <row r="67" ht="12.75" outlineLevel="1">
      <c r="L67" s="16"/>
    </row>
    <row r="68" ht="12.75" outlineLevel="1">
      <c r="L68" s="16"/>
    </row>
    <row r="69" ht="12.75" outlineLevel="1">
      <c r="L69" s="16"/>
    </row>
    <row r="70" ht="12.75" outlineLevel="1">
      <c r="L70" s="16"/>
    </row>
    <row r="71" ht="12.75" outlineLevel="1">
      <c r="L71" s="16"/>
    </row>
    <row r="72" ht="12.75" outlineLevel="1">
      <c r="L72" s="16"/>
    </row>
    <row r="73" ht="12.75" outlineLevel="1">
      <c r="L73" s="16"/>
    </row>
    <row r="74" ht="12.75" outlineLevel="1">
      <c r="L74" s="16"/>
    </row>
    <row r="75" ht="12.75" outlineLevel="1">
      <c r="L75" s="16"/>
    </row>
    <row r="76" spans="9:12" ht="12.75" outlineLevel="1">
      <c r="I76"/>
      <c r="L76" s="16"/>
    </row>
    <row r="77" spans="9:12" ht="12.75" outlineLevel="1">
      <c r="I77"/>
      <c r="L77" s="16"/>
    </row>
    <row r="78" spans="9:12" ht="12.75" outlineLevel="1">
      <c r="I78"/>
      <c r="L78" s="16"/>
    </row>
    <row r="79" spans="9:12" ht="12.75" outlineLevel="1">
      <c r="I79"/>
      <c r="L79" s="16"/>
    </row>
    <row r="80" spans="9:12" ht="12.75" outlineLevel="1">
      <c r="I80"/>
      <c r="L80" s="16"/>
    </row>
    <row r="81" spans="9:12" ht="12.75" outlineLevel="1">
      <c r="I81"/>
      <c r="L81" s="16"/>
    </row>
    <row r="82" spans="9:12" ht="12.75" outlineLevel="1">
      <c r="I82"/>
      <c r="L82" s="16"/>
    </row>
    <row r="83" spans="9:12" ht="12.75" outlineLevel="1">
      <c r="I83"/>
      <c r="L83" s="16"/>
    </row>
    <row r="84" spans="9:12" ht="12.75" outlineLevel="1">
      <c r="I84"/>
      <c r="L84" s="16"/>
    </row>
    <row r="85" spans="9:12" ht="12.75" outlineLevel="1">
      <c r="I85"/>
      <c r="L85" s="16"/>
    </row>
    <row r="86" spans="9:12" ht="12.75" outlineLevel="1">
      <c r="I86"/>
      <c r="L86" s="16"/>
    </row>
    <row r="87" spans="9:12" ht="12.75" outlineLevel="1">
      <c r="I87"/>
      <c r="L87" s="16"/>
    </row>
    <row r="88" spans="9:12" ht="12.75" outlineLevel="1">
      <c r="I88"/>
      <c r="L88" s="16"/>
    </row>
    <row r="89" spans="9:12" ht="12.75" outlineLevel="1">
      <c r="I89"/>
      <c r="L89" s="16"/>
    </row>
    <row r="90" spans="9:12" ht="12.75" outlineLevel="1">
      <c r="I90"/>
      <c r="L90" s="16"/>
    </row>
    <row r="91" spans="9:12" ht="12.75" outlineLevel="1">
      <c r="I91"/>
      <c r="L91" s="16"/>
    </row>
    <row r="92" spans="9:12" ht="12.75" outlineLevel="1">
      <c r="I92"/>
      <c r="L92" s="16"/>
    </row>
    <row r="93" spans="9:12" ht="12.75" outlineLevel="1">
      <c r="I93"/>
      <c r="L93" s="16"/>
    </row>
    <row r="94" spans="9:12" ht="12.75" outlineLevel="1">
      <c r="I94"/>
      <c r="L94" s="16"/>
    </row>
    <row r="95" spans="9:12" ht="12.75" outlineLevel="1">
      <c r="I95"/>
      <c r="L95" s="16"/>
    </row>
    <row r="96" spans="9:12" ht="12.75" outlineLevel="1">
      <c r="I96"/>
      <c r="L96" s="16"/>
    </row>
    <row r="97" spans="9:12" ht="12.75" outlineLevel="1">
      <c r="I97"/>
      <c r="L97" s="16"/>
    </row>
    <row r="98" spans="9:12" ht="12.75" outlineLevel="1">
      <c r="I98"/>
      <c r="L98" s="16"/>
    </row>
  </sheetData>
  <sheetProtection/>
  <printOptions/>
  <pageMargins left="0.79" right="0.79" top="1.05" bottom="1.05" header="0.79" footer="0.79"/>
  <pageSetup horizontalDpi="300" verticalDpi="300" orientation="portrait" paperSize="9"/>
  <headerFooter scaleWithDoc="0" alignWithMargins="0">
    <oddHeader>&amp;C&amp;"Times New Roman,Standaard"&amp;12&amp;A</oddHeader>
    <oddFooter>&amp;C&amp;"Times New Roman,Standaard"&amp;12Pagina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O98"/>
  <sheetViews>
    <sheetView zoomScale="80" zoomScaleNormal="80" workbookViewId="0" topLeftCell="A53">
      <selection activeCell="C89" sqref="C89"/>
    </sheetView>
  </sheetViews>
  <sheetFormatPr defaultColWidth="12.28125" defaultRowHeight="12.75" customHeight="1" outlineLevelRow="1"/>
  <cols>
    <col min="1" max="1" width="8.7109375" style="1" bestFit="1" customWidth="1"/>
    <col min="2" max="2" width="8.140625" style="2" bestFit="1" customWidth="1"/>
    <col min="3" max="3" width="8.28125" style="2" bestFit="1" customWidth="1"/>
    <col min="4" max="4" width="11.57421875" style="11" bestFit="1" customWidth="1"/>
    <col min="5" max="5" width="11.57421875" style="0" bestFit="1" customWidth="1"/>
    <col min="6" max="6" width="11.57421875" style="12" bestFit="1" customWidth="1"/>
    <col min="7" max="7" width="11.57421875" style="13" bestFit="1" customWidth="1"/>
    <col min="8" max="8" width="11.57421875" style="14" bestFit="1" customWidth="1"/>
    <col min="9" max="10" width="11.57421875" style="3" bestFit="1" customWidth="1"/>
    <col min="11" max="13" width="11.57421875" style="12" bestFit="1" customWidth="1"/>
    <col min="14" max="14" width="11.57421875" style="7" bestFit="1" customWidth="1"/>
    <col min="15" max="15" width="11.57421875" style="8" bestFit="1" customWidth="1"/>
    <col min="16" max="16384" width="11.57421875" style="0" bestFit="1" customWidth="1"/>
  </cols>
  <sheetData>
    <row r="1" spans="2:6" ht="12.75" outlineLevel="1">
      <c r="B1" s="2" t="s">
        <v>1071</v>
      </c>
      <c r="C1" s="2" t="s">
        <v>0</v>
      </c>
      <c r="D1" s="11" t="s">
        <v>1072</v>
      </c>
      <c r="F1" s="12" t="str">
        <f>B1</f>
        <v>X </v>
      </c>
    </row>
    <row r="2" spans="1:15" ht="12.75" outlineLevel="1">
      <c r="A2" s="1" t="s">
        <v>1</v>
      </c>
      <c r="B2" s="2" t="s">
        <v>5</v>
      </c>
      <c r="C2" s="2" t="s">
        <v>5</v>
      </c>
      <c r="D2" s="11" t="s">
        <v>1073</v>
      </c>
      <c r="F2" s="12" t="s">
        <v>1</v>
      </c>
      <c r="G2" s="13" t="s">
        <v>1074</v>
      </c>
      <c r="I2" s="3" t="s">
        <v>6</v>
      </c>
      <c r="K2" s="12" t="s">
        <v>8</v>
      </c>
      <c r="L2" s="12" t="s">
        <v>9</v>
      </c>
      <c r="M2" s="12" t="s">
        <v>10</v>
      </c>
      <c r="O2" s="8" t="s">
        <v>11</v>
      </c>
    </row>
    <row r="3" spans="1:13" ht="12.75" outlineLevel="1">
      <c r="A3" s="1">
        <v>201201</v>
      </c>
      <c r="C3" s="2">
        <v>2206.8</v>
      </c>
      <c r="D3" s="15">
        <v>1</v>
      </c>
      <c r="F3" s="12">
        <f aca="true" t="shared" si="0" ref="F3:F66">A3</f>
        <v>201201</v>
      </c>
      <c r="G3" s="13">
        <f aca="true" t="shared" si="1" ref="G3:G66">$B3*$D3</f>
        <v>0</v>
      </c>
      <c r="M3" s="16"/>
    </row>
    <row r="4" spans="1:13" ht="12.75" outlineLevel="1">
      <c r="A4" s="1">
        <v>201202</v>
      </c>
      <c r="C4" s="2">
        <v>2275.86</v>
      </c>
      <c r="D4" s="15">
        <v>1</v>
      </c>
      <c r="F4" s="12">
        <f t="shared" si="0"/>
        <v>201202</v>
      </c>
      <c r="G4" s="13">
        <f t="shared" si="1"/>
        <v>0</v>
      </c>
      <c r="I4" s="3" t="e">
        <f aca="true" t="shared" si="2" ref="I4:I67">100*($G4-$G3)/$G4</f>
        <v>#DIV/0!</v>
      </c>
      <c r="M4" s="16"/>
    </row>
    <row r="5" spans="1:13" ht="12.75" outlineLevel="1">
      <c r="A5" s="1">
        <v>201203</v>
      </c>
      <c r="C5" s="2">
        <v>2324.05</v>
      </c>
      <c r="D5" s="15">
        <v>1</v>
      </c>
      <c r="F5" s="12">
        <f t="shared" si="0"/>
        <v>201203</v>
      </c>
      <c r="G5" s="13">
        <f t="shared" si="1"/>
        <v>0</v>
      </c>
      <c r="I5" s="3" t="e">
        <f t="shared" si="2"/>
        <v>#DIV/0!</v>
      </c>
      <c r="M5" s="16"/>
    </row>
    <row r="6" spans="1:13" ht="12.75" outlineLevel="1">
      <c r="A6" s="1">
        <v>201204</v>
      </c>
      <c r="C6" s="2">
        <v>2208.44</v>
      </c>
      <c r="D6" s="15">
        <v>1</v>
      </c>
      <c r="F6" s="12">
        <f t="shared" si="0"/>
        <v>201204</v>
      </c>
      <c r="G6" s="13">
        <f t="shared" si="1"/>
        <v>0</v>
      </c>
      <c r="I6" s="3" t="e">
        <f t="shared" si="2"/>
        <v>#DIV/0!</v>
      </c>
      <c r="M6" s="16"/>
    </row>
    <row r="7" spans="1:13" ht="12.75" outlineLevel="1">
      <c r="A7" s="1">
        <v>201205</v>
      </c>
      <c r="C7" s="2">
        <v>2093.56</v>
      </c>
      <c r="D7" s="15">
        <v>1</v>
      </c>
      <c r="F7" s="12">
        <f t="shared" si="0"/>
        <v>201205</v>
      </c>
      <c r="G7" s="13">
        <f t="shared" si="1"/>
        <v>0</v>
      </c>
      <c r="I7" s="3" t="e">
        <f t="shared" si="2"/>
        <v>#DIV/0!</v>
      </c>
      <c r="M7" s="16"/>
    </row>
    <row r="8" spans="1:13" ht="12.75" outlineLevel="1">
      <c r="A8" s="1">
        <v>201206</v>
      </c>
      <c r="C8" s="2">
        <v>2227.63</v>
      </c>
      <c r="D8" s="15">
        <v>1</v>
      </c>
      <c r="F8" s="12">
        <f t="shared" si="0"/>
        <v>201206</v>
      </c>
      <c r="G8" s="13">
        <f t="shared" si="1"/>
        <v>0</v>
      </c>
      <c r="I8" s="3" t="e">
        <f t="shared" si="2"/>
        <v>#DIV/0!</v>
      </c>
      <c r="M8" s="16"/>
    </row>
    <row r="9" spans="1:13" ht="12.75" outlineLevel="1">
      <c r="A9" s="1">
        <v>201207</v>
      </c>
      <c r="C9" s="2">
        <v>2274.84</v>
      </c>
      <c r="D9" s="15">
        <v>1</v>
      </c>
      <c r="F9" s="12">
        <f t="shared" si="0"/>
        <v>201207</v>
      </c>
      <c r="G9" s="13">
        <f t="shared" si="1"/>
        <v>0</v>
      </c>
      <c r="I9" s="3" t="e">
        <f t="shared" si="2"/>
        <v>#DIV/0!</v>
      </c>
      <c r="M9" s="16"/>
    </row>
    <row r="10" spans="1:13" ht="12.75" outlineLevel="1">
      <c r="A10" s="1">
        <v>201208</v>
      </c>
      <c r="C10" s="2">
        <v>2345.69</v>
      </c>
      <c r="D10" s="15">
        <v>1</v>
      </c>
      <c r="F10" s="12">
        <f t="shared" si="0"/>
        <v>201208</v>
      </c>
      <c r="G10" s="13">
        <f t="shared" si="1"/>
        <v>0</v>
      </c>
      <c r="I10" s="3" t="e">
        <f t="shared" si="2"/>
        <v>#DIV/0!</v>
      </c>
      <c r="M10" s="16"/>
    </row>
    <row r="11" spans="1:13" ht="12.75" outlineLevel="1">
      <c r="A11" s="1">
        <v>201209</v>
      </c>
      <c r="C11" s="2">
        <v>2373.3300000000004</v>
      </c>
      <c r="D11" s="15">
        <v>1</v>
      </c>
      <c r="F11" s="12">
        <f t="shared" si="0"/>
        <v>201209</v>
      </c>
      <c r="G11" s="13">
        <f t="shared" si="1"/>
        <v>0</v>
      </c>
      <c r="I11" s="3" t="e">
        <f t="shared" si="2"/>
        <v>#DIV/0!</v>
      </c>
      <c r="M11" s="16"/>
    </row>
    <row r="12" spans="1:13" ht="12.75" outlineLevel="1">
      <c r="A12" s="1">
        <v>201210</v>
      </c>
      <c r="C12" s="2">
        <v>2369.21</v>
      </c>
      <c r="D12" s="15">
        <v>1</v>
      </c>
      <c r="F12" s="12">
        <f t="shared" si="0"/>
        <v>201210</v>
      </c>
      <c r="G12" s="13">
        <f t="shared" si="1"/>
        <v>0</v>
      </c>
      <c r="I12" s="3" t="e">
        <f t="shared" si="2"/>
        <v>#DIV/0!</v>
      </c>
      <c r="M12" s="16"/>
    </row>
    <row r="13" spans="1:13" ht="12.75" outlineLevel="1">
      <c r="A13" s="1">
        <v>201211</v>
      </c>
      <c r="C13" s="2">
        <v>2436.9500000000003</v>
      </c>
      <c r="D13" s="15">
        <v>1</v>
      </c>
      <c r="F13" s="12">
        <f t="shared" si="0"/>
        <v>201211</v>
      </c>
      <c r="G13" s="13">
        <f t="shared" si="1"/>
        <v>0</v>
      </c>
      <c r="I13" s="3" t="e">
        <f t="shared" si="2"/>
        <v>#DIV/0!</v>
      </c>
      <c r="M13" s="16"/>
    </row>
    <row r="14" spans="1:13" ht="12.75" outlineLevel="1">
      <c r="A14" s="1">
        <v>201212</v>
      </c>
      <c r="C14" s="2">
        <v>2475.8100000000004</v>
      </c>
      <c r="D14" s="15">
        <v>1</v>
      </c>
      <c r="F14" s="12">
        <f t="shared" si="0"/>
        <v>201212</v>
      </c>
      <c r="G14" s="13">
        <f t="shared" si="1"/>
        <v>0</v>
      </c>
      <c r="I14" s="3" t="e">
        <f t="shared" si="2"/>
        <v>#DIV/0!</v>
      </c>
      <c r="M14" s="16"/>
    </row>
    <row r="15" spans="1:15" ht="12.75" outlineLevel="1">
      <c r="A15" s="1">
        <v>201301</v>
      </c>
      <c r="C15" s="2">
        <v>2520.3500000000004</v>
      </c>
      <c r="D15" s="15">
        <v>1</v>
      </c>
      <c r="F15" s="12">
        <f t="shared" si="0"/>
        <v>201301</v>
      </c>
      <c r="G15" s="13">
        <f t="shared" si="1"/>
        <v>0</v>
      </c>
      <c r="I15" s="3" t="e">
        <f t="shared" si="2"/>
        <v>#DIV/0!</v>
      </c>
      <c r="K15" s="12" t="e">
        <f aca="true" t="shared" si="3" ref="K15:K78">100-100*($G15-$G3)/$G15</f>
        <v>#DIV/0!</v>
      </c>
      <c r="L15" s="12" t="e">
        <f aca="true" t="shared" si="4" ref="L15:L78">100*AVERAGE($G4:$G15)/$G15</f>
        <v>#DIV/0!</v>
      </c>
      <c r="M15" s="16" t="e">
        <f aca="true" t="shared" si="5" ref="M15:M78">100*(AVERAGE($C4:$C15)/$C15)/(AVERAGE($G4:$G15)/$G15)</f>
        <v>#DIV/0!</v>
      </c>
      <c r="O15" s="8" t="e">
        <f aca="true" t="shared" si="6" ref="O15:O78">100*AVERAGE($I4:$I15)/STDEVA($I4:$I15)</f>
        <v>#DIV/0!</v>
      </c>
    </row>
    <row r="16" spans="1:15" ht="12.75" outlineLevel="1">
      <c r="A16" s="1">
        <v>201302</v>
      </c>
      <c r="C16" s="2">
        <v>2569.17</v>
      </c>
      <c r="D16" s="15">
        <v>1</v>
      </c>
      <c r="F16" s="12">
        <f t="shared" si="0"/>
        <v>201302</v>
      </c>
      <c r="G16" s="13">
        <f t="shared" si="1"/>
        <v>0</v>
      </c>
      <c r="I16" s="3" t="e">
        <f t="shared" si="2"/>
        <v>#DIV/0!</v>
      </c>
      <c r="K16" s="12" t="e">
        <f t="shared" si="3"/>
        <v>#DIV/0!</v>
      </c>
      <c r="L16" s="12" t="e">
        <f t="shared" si="4"/>
        <v>#DIV/0!</v>
      </c>
      <c r="M16" s="16" t="e">
        <f t="shared" si="5"/>
        <v>#DIV/0!</v>
      </c>
      <c r="O16" s="8" t="e">
        <f t="shared" si="6"/>
        <v>#DIV/0!</v>
      </c>
    </row>
    <row r="17" spans="1:15" ht="12.75" outlineLevel="1">
      <c r="A17" s="1">
        <v>201303</v>
      </c>
      <c r="C17" s="2">
        <v>2592.19</v>
      </c>
      <c r="D17" s="15">
        <v>1</v>
      </c>
      <c r="F17" s="12">
        <f t="shared" si="0"/>
        <v>201303</v>
      </c>
      <c r="G17" s="13">
        <f t="shared" si="1"/>
        <v>0</v>
      </c>
      <c r="I17" s="3" t="e">
        <f t="shared" si="2"/>
        <v>#DIV/0!</v>
      </c>
      <c r="K17" s="12" t="e">
        <f t="shared" si="3"/>
        <v>#DIV/0!</v>
      </c>
      <c r="L17" s="12" t="e">
        <f t="shared" si="4"/>
        <v>#DIV/0!</v>
      </c>
      <c r="M17" s="16" t="e">
        <f t="shared" si="5"/>
        <v>#DIV/0!</v>
      </c>
      <c r="O17" s="8" t="e">
        <f t="shared" si="6"/>
        <v>#DIV/0!</v>
      </c>
    </row>
    <row r="18" spans="1:15" ht="12.75" outlineLevel="1">
      <c r="A18" s="1">
        <v>201304</v>
      </c>
      <c r="C18" s="2">
        <v>2643.42</v>
      </c>
      <c r="D18" s="15">
        <v>1</v>
      </c>
      <c r="F18" s="12">
        <f t="shared" si="0"/>
        <v>201304</v>
      </c>
      <c r="G18" s="13">
        <f t="shared" si="1"/>
        <v>0</v>
      </c>
      <c r="I18" s="3" t="e">
        <f t="shared" si="2"/>
        <v>#DIV/0!</v>
      </c>
      <c r="K18" s="12" t="e">
        <f t="shared" si="3"/>
        <v>#DIV/0!</v>
      </c>
      <c r="L18" s="12" t="e">
        <f t="shared" si="4"/>
        <v>#DIV/0!</v>
      </c>
      <c r="M18" s="16" t="e">
        <f t="shared" si="5"/>
        <v>#DIV/0!</v>
      </c>
      <c r="O18" s="8" t="e">
        <f t="shared" si="6"/>
        <v>#DIV/0!</v>
      </c>
    </row>
    <row r="19" spans="1:15" ht="12.75" outlineLevel="1">
      <c r="A19" s="1">
        <v>201305</v>
      </c>
      <c r="C19" s="2">
        <v>2649.36</v>
      </c>
      <c r="D19" s="15">
        <v>1</v>
      </c>
      <c r="F19" s="12">
        <f t="shared" si="0"/>
        <v>201305</v>
      </c>
      <c r="G19" s="13">
        <f t="shared" si="1"/>
        <v>0</v>
      </c>
      <c r="I19" s="3" t="e">
        <f t="shared" si="2"/>
        <v>#DIV/0!</v>
      </c>
      <c r="K19" s="12" t="e">
        <f t="shared" si="3"/>
        <v>#DIV/0!</v>
      </c>
      <c r="L19" s="12" t="e">
        <f t="shared" si="4"/>
        <v>#DIV/0!</v>
      </c>
      <c r="M19" s="16" t="e">
        <f t="shared" si="5"/>
        <v>#DIV/0!</v>
      </c>
      <c r="O19" s="8" t="e">
        <f t="shared" si="6"/>
        <v>#DIV/0!</v>
      </c>
    </row>
    <row r="20" spans="1:15" ht="12.75" outlineLevel="1">
      <c r="A20" s="1">
        <v>201306</v>
      </c>
      <c r="C20" s="2">
        <v>2526.11</v>
      </c>
      <c r="D20" s="15">
        <v>1</v>
      </c>
      <c r="F20" s="12">
        <f t="shared" si="0"/>
        <v>201306</v>
      </c>
      <c r="G20" s="13">
        <f t="shared" si="1"/>
        <v>0</v>
      </c>
      <c r="I20" s="3" t="e">
        <f t="shared" si="2"/>
        <v>#DIV/0!</v>
      </c>
      <c r="K20" s="12" t="e">
        <f t="shared" si="3"/>
        <v>#DIV/0!</v>
      </c>
      <c r="L20" s="12" t="e">
        <f t="shared" si="4"/>
        <v>#DIV/0!</v>
      </c>
      <c r="M20" s="16" t="e">
        <f t="shared" si="5"/>
        <v>#DIV/0!</v>
      </c>
      <c r="O20" s="8" t="e">
        <f t="shared" si="6"/>
        <v>#DIV/0!</v>
      </c>
    </row>
    <row r="21" spans="1:15" ht="12.75" outlineLevel="1">
      <c r="A21" s="1">
        <v>201307</v>
      </c>
      <c r="C21" s="2">
        <v>2662.68</v>
      </c>
      <c r="D21" s="15">
        <v>1</v>
      </c>
      <c r="F21" s="12">
        <f t="shared" si="0"/>
        <v>201307</v>
      </c>
      <c r="G21" s="13">
        <f t="shared" si="1"/>
        <v>0</v>
      </c>
      <c r="I21" s="3" t="e">
        <f t="shared" si="2"/>
        <v>#DIV/0!</v>
      </c>
      <c r="K21" s="12" t="e">
        <f t="shared" si="3"/>
        <v>#DIV/0!</v>
      </c>
      <c r="L21" s="12" t="e">
        <f t="shared" si="4"/>
        <v>#DIV/0!</v>
      </c>
      <c r="M21" s="16" t="e">
        <f t="shared" si="5"/>
        <v>#DIV/0!</v>
      </c>
      <c r="O21" s="8" t="e">
        <f t="shared" si="6"/>
        <v>#DIV/0!</v>
      </c>
    </row>
    <row r="22" spans="1:15" ht="12.75" outlineLevel="1">
      <c r="A22" s="1">
        <v>201308</v>
      </c>
      <c r="C22" s="2">
        <v>2673.42</v>
      </c>
      <c r="D22" s="15">
        <v>1</v>
      </c>
      <c r="F22" s="12">
        <f t="shared" si="0"/>
        <v>201308</v>
      </c>
      <c r="G22" s="13">
        <f t="shared" si="1"/>
        <v>0</v>
      </c>
      <c r="I22" s="3" t="e">
        <f t="shared" si="2"/>
        <v>#DIV/0!</v>
      </c>
      <c r="K22" s="12" t="e">
        <f t="shared" si="3"/>
        <v>#DIV/0!</v>
      </c>
      <c r="L22" s="12" t="e">
        <f t="shared" si="4"/>
        <v>#DIV/0!</v>
      </c>
      <c r="M22" s="16" t="e">
        <f t="shared" si="5"/>
        <v>#DIV/0!</v>
      </c>
      <c r="O22" s="8" t="e">
        <f t="shared" si="6"/>
        <v>#DIV/0!</v>
      </c>
    </row>
    <row r="23" spans="1:15" ht="12.75" outlineLevel="1">
      <c r="A23" s="1">
        <v>201309</v>
      </c>
      <c r="C23" s="2">
        <v>2802.27</v>
      </c>
      <c r="D23" s="15">
        <v>1</v>
      </c>
      <c r="F23" s="12">
        <f t="shared" si="0"/>
        <v>201309</v>
      </c>
      <c r="G23" s="13">
        <f t="shared" si="1"/>
        <v>0</v>
      </c>
      <c r="I23" s="3" t="e">
        <f t="shared" si="2"/>
        <v>#DIV/0!</v>
      </c>
      <c r="K23" s="12" t="e">
        <f t="shared" si="3"/>
        <v>#DIV/0!</v>
      </c>
      <c r="L23" s="12" t="e">
        <f t="shared" si="4"/>
        <v>#DIV/0!</v>
      </c>
      <c r="M23" s="16" t="e">
        <f t="shared" si="5"/>
        <v>#DIV/0!</v>
      </c>
      <c r="O23" s="8" t="e">
        <f t="shared" si="6"/>
        <v>#DIV/0!</v>
      </c>
    </row>
    <row r="24" spans="1:15" ht="12.75" outlineLevel="1">
      <c r="A24" s="1">
        <v>201310</v>
      </c>
      <c r="C24" s="2">
        <v>2904.3500000000004</v>
      </c>
      <c r="D24" s="15">
        <v>1</v>
      </c>
      <c r="F24" s="12">
        <f t="shared" si="0"/>
        <v>201310</v>
      </c>
      <c r="G24" s="13">
        <f t="shared" si="1"/>
        <v>0</v>
      </c>
      <c r="I24" s="3" t="e">
        <f t="shared" si="2"/>
        <v>#DIV/0!</v>
      </c>
      <c r="K24" s="12" t="e">
        <f t="shared" si="3"/>
        <v>#DIV/0!</v>
      </c>
      <c r="L24" s="12" t="e">
        <f t="shared" si="4"/>
        <v>#DIV/0!</v>
      </c>
      <c r="M24" s="16" t="e">
        <f t="shared" si="5"/>
        <v>#DIV/0!</v>
      </c>
      <c r="O24" s="8" t="e">
        <f t="shared" si="6"/>
        <v>#DIV/0!</v>
      </c>
    </row>
    <row r="25" spans="1:15" ht="12.75" outlineLevel="1">
      <c r="A25" s="1">
        <v>201311</v>
      </c>
      <c r="C25" s="2">
        <v>2870.8900000000003</v>
      </c>
      <c r="D25" s="15">
        <v>1</v>
      </c>
      <c r="F25" s="12">
        <f t="shared" si="0"/>
        <v>201311</v>
      </c>
      <c r="G25" s="13">
        <f t="shared" si="1"/>
        <v>0</v>
      </c>
      <c r="I25" s="3" t="e">
        <f t="shared" si="2"/>
        <v>#DIV/0!</v>
      </c>
      <c r="K25" s="12" t="e">
        <f t="shared" si="3"/>
        <v>#DIV/0!</v>
      </c>
      <c r="L25" s="12" t="e">
        <f t="shared" si="4"/>
        <v>#DIV/0!</v>
      </c>
      <c r="M25" s="16" t="e">
        <f t="shared" si="5"/>
        <v>#DIV/0!</v>
      </c>
      <c r="O25" s="8" t="e">
        <f t="shared" si="6"/>
        <v>#DIV/0!</v>
      </c>
    </row>
    <row r="26" spans="1:15" ht="12.75" outlineLevel="1">
      <c r="A26" s="1">
        <v>201312</v>
      </c>
      <c r="C26" s="2">
        <v>2923.82</v>
      </c>
      <c r="D26" s="15">
        <v>1</v>
      </c>
      <c r="F26" s="12">
        <f t="shared" si="0"/>
        <v>201312</v>
      </c>
      <c r="G26" s="13">
        <f t="shared" si="1"/>
        <v>0</v>
      </c>
      <c r="I26" s="3" t="e">
        <f t="shared" si="2"/>
        <v>#DIV/0!</v>
      </c>
      <c r="K26" s="12" t="e">
        <f t="shared" si="3"/>
        <v>#DIV/0!</v>
      </c>
      <c r="L26" s="12" t="e">
        <f t="shared" si="4"/>
        <v>#DIV/0!</v>
      </c>
      <c r="M26" s="16" t="e">
        <f t="shared" si="5"/>
        <v>#DIV/0!</v>
      </c>
      <c r="O26" s="8" t="e">
        <f t="shared" si="6"/>
        <v>#DIV/0!</v>
      </c>
    </row>
    <row r="27" spans="1:15" ht="12.75" outlineLevel="1">
      <c r="A27" s="1">
        <v>201401</v>
      </c>
      <c r="C27" s="2">
        <v>2891.25</v>
      </c>
      <c r="D27" s="15">
        <v>1</v>
      </c>
      <c r="F27" s="12">
        <f t="shared" si="0"/>
        <v>201401</v>
      </c>
      <c r="G27" s="13">
        <f t="shared" si="1"/>
        <v>0</v>
      </c>
      <c r="I27" s="3" t="e">
        <f t="shared" si="2"/>
        <v>#DIV/0!</v>
      </c>
      <c r="K27" s="12" t="e">
        <f t="shared" si="3"/>
        <v>#DIV/0!</v>
      </c>
      <c r="L27" s="12" t="e">
        <f t="shared" si="4"/>
        <v>#DIV/0!</v>
      </c>
      <c r="M27" s="16" t="e">
        <f t="shared" si="5"/>
        <v>#DIV/0!</v>
      </c>
      <c r="O27" s="8" t="e">
        <f t="shared" si="6"/>
        <v>#DIV/0!</v>
      </c>
    </row>
    <row r="28" spans="1:15" ht="12.75" outlineLevel="1">
      <c r="A28" s="1">
        <v>201402</v>
      </c>
      <c r="C28" s="2">
        <v>3096.9100000000003</v>
      </c>
      <c r="D28" s="15">
        <v>1</v>
      </c>
      <c r="F28" s="12">
        <f t="shared" si="0"/>
        <v>201402</v>
      </c>
      <c r="G28" s="13">
        <f t="shared" si="1"/>
        <v>0</v>
      </c>
      <c r="I28" s="3" t="e">
        <f t="shared" si="2"/>
        <v>#DIV/0!</v>
      </c>
      <c r="K28" s="12" t="e">
        <f t="shared" si="3"/>
        <v>#DIV/0!</v>
      </c>
      <c r="L28" s="12" t="e">
        <f t="shared" si="4"/>
        <v>#DIV/0!</v>
      </c>
      <c r="M28" s="16" t="e">
        <f t="shared" si="5"/>
        <v>#DIV/0!</v>
      </c>
      <c r="O28" s="8" t="e">
        <f t="shared" si="6"/>
        <v>#DIV/0!</v>
      </c>
    </row>
    <row r="29" spans="1:15" ht="12.75" outlineLevel="1">
      <c r="A29" s="1">
        <v>201403</v>
      </c>
      <c r="C29" s="2">
        <v>3129.94</v>
      </c>
      <c r="D29" s="15">
        <v>1</v>
      </c>
      <c r="F29" s="12">
        <f t="shared" si="0"/>
        <v>201403</v>
      </c>
      <c r="G29" s="13">
        <f t="shared" si="1"/>
        <v>0</v>
      </c>
      <c r="I29" s="3" t="e">
        <f t="shared" si="2"/>
        <v>#DIV/0!</v>
      </c>
      <c r="K29" s="12" t="e">
        <f t="shared" si="3"/>
        <v>#DIV/0!</v>
      </c>
      <c r="L29" s="12" t="e">
        <f t="shared" si="4"/>
        <v>#DIV/0!</v>
      </c>
      <c r="M29" s="16" t="e">
        <f t="shared" si="5"/>
        <v>#DIV/0!</v>
      </c>
      <c r="O29" s="8" t="e">
        <f t="shared" si="6"/>
        <v>#DIV/0!</v>
      </c>
    </row>
    <row r="30" spans="1:15" ht="12.75" outlineLevel="1">
      <c r="A30" s="1">
        <v>201404</v>
      </c>
      <c r="C30" s="2">
        <v>3089.8</v>
      </c>
      <c r="D30" s="15">
        <v>1</v>
      </c>
      <c r="F30" s="12">
        <f t="shared" si="0"/>
        <v>201404</v>
      </c>
      <c r="G30" s="13">
        <f t="shared" si="1"/>
        <v>0</v>
      </c>
      <c r="I30" s="3" t="e">
        <f t="shared" si="2"/>
        <v>#DIV/0!</v>
      </c>
      <c r="K30" s="12" t="e">
        <f t="shared" si="3"/>
        <v>#DIV/0!</v>
      </c>
      <c r="L30" s="12" t="e">
        <f t="shared" si="4"/>
        <v>#DIV/0!</v>
      </c>
      <c r="M30" s="16" t="e">
        <f t="shared" si="5"/>
        <v>#DIV/0!</v>
      </c>
      <c r="O30" s="8" t="e">
        <f t="shared" si="6"/>
        <v>#DIV/0!</v>
      </c>
    </row>
    <row r="31" spans="1:15" ht="12.75" outlineLevel="1">
      <c r="A31" s="1">
        <v>201405</v>
      </c>
      <c r="C31" s="2">
        <v>3159.1</v>
      </c>
      <c r="D31" s="15">
        <v>1</v>
      </c>
      <c r="F31" s="12">
        <f t="shared" si="0"/>
        <v>201405</v>
      </c>
      <c r="G31" s="13">
        <f t="shared" si="1"/>
        <v>0</v>
      </c>
      <c r="I31" s="3" t="e">
        <f t="shared" si="2"/>
        <v>#DIV/0!</v>
      </c>
      <c r="K31" s="12" t="e">
        <f t="shared" si="3"/>
        <v>#DIV/0!</v>
      </c>
      <c r="L31" s="12" t="e">
        <f t="shared" si="4"/>
        <v>#DIV/0!</v>
      </c>
      <c r="M31" s="16" t="e">
        <f t="shared" si="5"/>
        <v>#DIV/0!</v>
      </c>
      <c r="O31" s="8" t="e">
        <f t="shared" si="6"/>
        <v>#DIV/0!</v>
      </c>
    </row>
    <row r="32" spans="1:15" ht="12.75" outlineLevel="1">
      <c r="A32" s="1">
        <v>201406</v>
      </c>
      <c r="C32" s="2">
        <v>3127.21</v>
      </c>
      <c r="D32" s="15">
        <v>1</v>
      </c>
      <c r="F32" s="12">
        <f t="shared" si="0"/>
        <v>201406</v>
      </c>
      <c r="G32" s="13">
        <f t="shared" si="1"/>
        <v>0</v>
      </c>
      <c r="I32" s="3" t="e">
        <f t="shared" si="2"/>
        <v>#DIV/0!</v>
      </c>
      <c r="K32" s="12" t="e">
        <f t="shared" si="3"/>
        <v>#DIV/0!</v>
      </c>
      <c r="L32" s="12" t="e">
        <f t="shared" si="4"/>
        <v>#DIV/0!</v>
      </c>
      <c r="M32" s="16" t="e">
        <f t="shared" si="5"/>
        <v>#DIV/0!</v>
      </c>
      <c r="O32" s="8" t="e">
        <f t="shared" si="6"/>
        <v>#DIV/0!</v>
      </c>
    </row>
    <row r="33" spans="1:15" ht="12.75" outlineLevel="1">
      <c r="A33" s="1">
        <v>201407</v>
      </c>
      <c r="C33" s="2">
        <v>3098.74</v>
      </c>
      <c r="D33" s="15">
        <v>1</v>
      </c>
      <c r="F33" s="12">
        <f t="shared" si="0"/>
        <v>201407</v>
      </c>
      <c r="G33" s="13">
        <f t="shared" si="1"/>
        <v>0</v>
      </c>
      <c r="I33" s="3" t="e">
        <f t="shared" si="2"/>
        <v>#DIV/0!</v>
      </c>
      <c r="K33" s="12" t="e">
        <f t="shared" si="3"/>
        <v>#DIV/0!</v>
      </c>
      <c r="L33" s="12" t="e">
        <f t="shared" si="4"/>
        <v>#DIV/0!</v>
      </c>
      <c r="M33" s="16" t="e">
        <f t="shared" si="5"/>
        <v>#DIV/0!</v>
      </c>
      <c r="O33" s="8" t="e">
        <f t="shared" si="6"/>
        <v>#DIV/0!</v>
      </c>
    </row>
    <row r="34" spans="1:15" ht="12.75" outlineLevel="1">
      <c r="A34" s="1">
        <v>201408</v>
      </c>
      <c r="C34" s="2">
        <v>3192.72</v>
      </c>
      <c r="D34" s="15">
        <v>1</v>
      </c>
      <c r="F34" s="12">
        <f t="shared" si="0"/>
        <v>201408</v>
      </c>
      <c r="G34" s="13">
        <f t="shared" si="1"/>
        <v>0</v>
      </c>
      <c r="I34" s="3" t="e">
        <f t="shared" si="2"/>
        <v>#DIV/0!</v>
      </c>
      <c r="K34" s="12" t="e">
        <f t="shared" si="3"/>
        <v>#DIV/0!</v>
      </c>
      <c r="L34" s="12" t="e">
        <f t="shared" si="4"/>
        <v>#DIV/0!</v>
      </c>
      <c r="M34" s="16" t="e">
        <f t="shared" si="5"/>
        <v>#DIV/0!</v>
      </c>
      <c r="O34" s="8" t="e">
        <f t="shared" si="6"/>
        <v>#DIV/0!</v>
      </c>
    </row>
    <row r="35" spans="1:15" ht="12.75" outlineLevel="1">
      <c r="A35" s="1">
        <v>201409</v>
      </c>
      <c r="C35" s="2">
        <v>3221.4</v>
      </c>
      <c r="D35" s="15">
        <v>1</v>
      </c>
      <c r="F35" s="12">
        <f t="shared" si="0"/>
        <v>201409</v>
      </c>
      <c r="G35" s="13">
        <f t="shared" si="1"/>
        <v>0</v>
      </c>
      <c r="I35" s="3" t="e">
        <f t="shared" si="2"/>
        <v>#DIV/0!</v>
      </c>
      <c r="K35" s="12" t="e">
        <f t="shared" si="3"/>
        <v>#DIV/0!</v>
      </c>
      <c r="L35" s="12" t="e">
        <f t="shared" si="4"/>
        <v>#DIV/0!</v>
      </c>
      <c r="M35" s="16" t="e">
        <f t="shared" si="5"/>
        <v>#DIV/0!</v>
      </c>
      <c r="O35" s="8" t="e">
        <f t="shared" si="6"/>
        <v>#DIV/0!</v>
      </c>
    </row>
    <row r="36" spans="1:15" ht="12.75" outlineLevel="1">
      <c r="A36" s="1">
        <v>201410</v>
      </c>
      <c r="C36" s="2">
        <v>3157.15</v>
      </c>
      <c r="D36" s="15">
        <v>1</v>
      </c>
      <c r="F36" s="12">
        <f t="shared" si="0"/>
        <v>201410</v>
      </c>
      <c r="G36" s="13">
        <f t="shared" si="1"/>
        <v>0</v>
      </c>
      <c r="I36" s="3" t="e">
        <f t="shared" si="2"/>
        <v>#DIV/0!</v>
      </c>
      <c r="K36" s="12" t="e">
        <f t="shared" si="3"/>
        <v>#DIV/0!</v>
      </c>
      <c r="L36" s="12" t="e">
        <f t="shared" si="4"/>
        <v>#DIV/0!</v>
      </c>
      <c r="M36" s="16" t="e">
        <f t="shared" si="5"/>
        <v>#DIV/0!</v>
      </c>
      <c r="O36" s="8" t="e">
        <f t="shared" si="6"/>
        <v>#DIV/0!</v>
      </c>
    </row>
    <row r="37" spans="1:15" ht="12.75" outlineLevel="1">
      <c r="A37" s="1">
        <v>201411</v>
      </c>
      <c r="C37" s="2">
        <v>3287.9100000000003</v>
      </c>
      <c r="D37" s="15">
        <v>1</v>
      </c>
      <c r="F37" s="12">
        <f t="shared" si="0"/>
        <v>201411</v>
      </c>
      <c r="G37" s="13">
        <f t="shared" si="1"/>
        <v>0</v>
      </c>
      <c r="I37" s="3" t="e">
        <f t="shared" si="2"/>
        <v>#DIV/0!</v>
      </c>
      <c r="K37" s="12" t="e">
        <f t="shared" si="3"/>
        <v>#DIV/0!</v>
      </c>
      <c r="L37" s="12" t="e">
        <f t="shared" si="4"/>
        <v>#DIV/0!</v>
      </c>
      <c r="M37" s="16" t="e">
        <f t="shared" si="5"/>
        <v>#DIV/0!</v>
      </c>
      <c r="O37" s="8" t="e">
        <f t="shared" si="6"/>
        <v>#DIV/0!</v>
      </c>
    </row>
    <row r="38" spans="1:15" ht="12.75" outlineLevel="1">
      <c r="A38" s="1">
        <v>201412</v>
      </c>
      <c r="C38" s="2">
        <v>3285.26</v>
      </c>
      <c r="D38" s="15">
        <v>1</v>
      </c>
      <c r="F38" s="12">
        <f t="shared" si="0"/>
        <v>201412</v>
      </c>
      <c r="G38" s="13">
        <f t="shared" si="1"/>
        <v>0</v>
      </c>
      <c r="I38" s="3" t="e">
        <f t="shared" si="2"/>
        <v>#DIV/0!</v>
      </c>
      <c r="K38" s="12" t="e">
        <f t="shared" si="3"/>
        <v>#DIV/0!</v>
      </c>
      <c r="L38" s="12" t="e">
        <f t="shared" si="4"/>
        <v>#DIV/0!</v>
      </c>
      <c r="M38" s="16" t="e">
        <f t="shared" si="5"/>
        <v>#DIV/0!</v>
      </c>
      <c r="O38" s="8" t="e">
        <f t="shared" si="6"/>
        <v>#DIV/0!</v>
      </c>
    </row>
    <row r="39" spans="1:15" ht="12.75" outlineLevel="1">
      <c r="A39" s="1">
        <v>201501</v>
      </c>
      <c r="C39" s="2">
        <v>3530.3100000000004</v>
      </c>
      <c r="D39" s="15">
        <v>1</v>
      </c>
      <c r="F39" s="12">
        <f t="shared" si="0"/>
        <v>201501</v>
      </c>
      <c r="G39" s="13">
        <f t="shared" si="1"/>
        <v>0</v>
      </c>
      <c r="I39" s="3" t="e">
        <f t="shared" si="2"/>
        <v>#DIV/0!</v>
      </c>
      <c r="K39" s="12" t="e">
        <f t="shared" si="3"/>
        <v>#DIV/0!</v>
      </c>
      <c r="L39" s="12" t="e">
        <f t="shared" si="4"/>
        <v>#DIV/0!</v>
      </c>
      <c r="M39" s="16" t="e">
        <f t="shared" si="5"/>
        <v>#DIV/0!</v>
      </c>
      <c r="O39" s="8" t="e">
        <f t="shared" si="6"/>
        <v>#DIV/0!</v>
      </c>
    </row>
    <row r="40" spans="1:15" ht="12.75" outlineLevel="1">
      <c r="A40" s="1">
        <v>201502</v>
      </c>
      <c r="C40" s="2">
        <v>3714.44</v>
      </c>
      <c r="D40" s="15">
        <v>1</v>
      </c>
      <c r="F40" s="12">
        <f t="shared" si="0"/>
        <v>201502</v>
      </c>
      <c r="G40" s="13">
        <f t="shared" si="1"/>
        <v>0</v>
      </c>
      <c r="I40" s="3" t="e">
        <f t="shared" si="2"/>
        <v>#DIV/0!</v>
      </c>
      <c r="K40" s="12" t="e">
        <f t="shared" si="3"/>
        <v>#DIV/0!</v>
      </c>
      <c r="L40" s="12" t="e">
        <f t="shared" si="4"/>
        <v>#DIV/0!</v>
      </c>
      <c r="M40" s="16" t="e">
        <f t="shared" si="5"/>
        <v>#DIV/0!</v>
      </c>
      <c r="O40" s="8" t="e">
        <f t="shared" si="6"/>
        <v>#DIV/0!</v>
      </c>
    </row>
    <row r="41" spans="1:15" ht="12.75" outlineLevel="1">
      <c r="A41" s="1">
        <v>201503</v>
      </c>
      <c r="C41" s="2">
        <v>3725.82</v>
      </c>
      <c r="D41" s="15">
        <v>1</v>
      </c>
      <c r="F41" s="12">
        <f t="shared" si="0"/>
        <v>201503</v>
      </c>
      <c r="G41" s="13">
        <f t="shared" si="1"/>
        <v>0</v>
      </c>
      <c r="I41" s="3" t="e">
        <f t="shared" si="2"/>
        <v>#DIV/0!</v>
      </c>
      <c r="K41" s="12" t="e">
        <f t="shared" si="3"/>
        <v>#DIV/0!</v>
      </c>
      <c r="L41" s="12" t="e">
        <f t="shared" si="4"/>
        <v>#DIV/0!</v>
      </c>
      <c r="M41" s="16" t="e">
        <f t="shared" si="5"/>
        <v>#DIV/0!</v>
      </c>
      <c r="O41" s="8" t="e">
        <f t="shared" si="6"/>
        <v>#DIV/0!</v>
      </c>
    </row>
    <row r="42" spans="1:15" ht="12.75" outlineLevel="1">
      <c r="A42" s="1">
        <v>201504</v>
      </c>
      <c r="C42" s="2">
        <v>3674.18</v>
      </c>
      <c r="D42" s="15">
        <v>1</v>
      </c>
      <c r="F42" s="12">
        <f t="shared" si="0"/>
        <v>201504</v>
      </c>
      <c r="G42" s="13">
        <f t="shared" si="1"/>
        <v>0</v>
      </c>
      <c r="I42" s="3" t="e">
        <f t="shared" si="2"/>
        <v>#DIV/0!</v>
      </c>
      <c r="K42" s="12" t="e">
        <f t="shared" si="3"/>
        <v>#DIV/0!</v>
      </c>
      <c r="L42" s="12" t="e">
        <f t="shared" si="4"/>
        <v>#DIV/0!</v>
      </c>
      <c r="M42" s="16" t="e">
        <f t="shared" si="5"/>
        <v>#DIV/0!</v>
      </c>
      <c r="O42" s="8" t="e">
        <f t="shared" si="6"/>
        <v>#DIV/0!</v>
      </c>
    </row>
    <row r="43" spans="1:15" ht="12.75" outlineLevel="1">
      <c r="A43" s="1">
        <v>201505</v>
      </c>
      <c r="C43" s="2">
        <v>3708.66</v>
      </c>
      <c r="D43" s="15">
        <v>1</v>
      </c>
      <c r="F43" s="12">
        <f t="shared" si="0"/>
        <v>201505</v>
      </c>
      <c r="G43" s="13">
        <f t="shared" si="1"/>
        <v>0</v>
      </c>
      <c r="I43" s="3" t="e">
        <f t="shared" si="2"/>
        <v>#DIV/0!</v>
      </c>
      <c r="K43" s="12" t="e">
        <f t="shared" si="3"/>
        <v>#DIV/0!</v>
      </c>
      <c r="L43" s="12" t="e">
        <f t="shared" si="4"/>
        <v>#DIV/0!</v>
      </c>
      <c r="M43" s="16" t="e">
        <f t="shared" si="5"/>
        <v>#DIV/0!</v>
      </c>
      <c r="O43" s="8" t="e">
        <f t="shared" si="6"/>
        <v>#DIV/0!</v>
      </c>
    </row>
    <row r="44" spans="1:15" ht="12.75" outlineLevel="1">
      <c r="A44" s="1">
        <v>201506</v>
      </c>
      <c r="C44" s="2">
        <v>3574.7</v>
      </c>
      <c r="D44" s="15">
        <v>1</v>
      </c>
      <c r="F44" s="12">
        <f t="shared" si="0"/>
        <v>201506</v>
      </c>
      <c r="G44" s="13">
        <f t="shared" si="1"/>
        <v>0</v>
      </c>
      <c r="I44" s="3" t="e">
        <f t="shared" si="2"/>
        <v>#DIV/0!</v>
      </c>
      <c r="K44" s="12" t="e">
        <f t="shared" si="3"/>
        <v>#DIV/0!</v>
      </c>
      <c r="L44" s="12" t="e">
        <f t="shared" si="4"/>
        <v>#DIV/0!</v>
      </c>
      <c r="M44" s="16" t="e">
        <f t="shared" si="5"/>
        <v>#DIV/0!</v>
      </c>
      <c r="O44" s="8" t="e">
        <f t="shared" si="6"/>
        <v>#DIV/0!</v>
      </c>
    </row>
    <row r="45" spans="1:15" ht="12.75" outlineLevel="1">
      <c r="A45" s="1">
        <v>201507</v>
      </c>
      <c r="C45" s="2">
        <v>3762.64</v>
      </c>
      <c r="D45" s="15">
        <v>1</v>
      </c>
      <c r="F45" s="12">
        <f t="shared" si="0"/>
        <v>201507</v>
      </c>
      <c r="G45" s="13">
        <f t="shared" si="1"/>
        <v>0</v>
      </c>
      <c r="I45" s="3" t="e">
        <f t="shared" si="2"/>
        <v>#DIV/0!</v>
      </c>
      <c r="K45" s="12" t="e">
        <f t="shared" si="3"/>
        <v>#DIV/0!</v>
      </c>
      <c r="L45" s="12" t="e">
        <f t="shared" si="4"/>
        <v>#DIV/0!</v>
      </c>
      <c r="M45" s="16" t="e">
        <f t="shared" si="5"/>
        <v>#DIV/0!</v>
      </c>
      <c r="O45" s="8" t="e">
        <f t="shared" si="6"/>
        <v>#DIV/0!</v>
      </c>
    </row>
    <row r="46" spans="1:15" ht="12.75" outlineLevel="1">
      <c r="A46" s="1">
        <v>201508</v>
      </c>
      <c r="C46" s="2">
        <v>3463.12</v>
      </c>
      <c r="D46" s="15">
        <v>1</v>
      </c>
      <c r="F46" s="12">
        <f t="shared" si="0"/>
        <v>201508</v>
      </c>
      <c r="G46" s="13">
        <f t="shared" si="1"/>
        <v>0</v>
      </c>
      <c r="I46" s="3" t="e">
        <f t="shared" si="2"/>
        <v>#DIV/0!</v>
      </c>
      <c r="K46" s="12" t="e">
        <f t="shared" si="3"/>
        <v>#DIV/0!</v>
      </c>
      <c r="L46" s="12" t="e">
        <f t="shared" si="4"/>
        <v>#DIV/0!</v>
      </c>
      <c r="M46" s="16" t="e">
        <f t="shared" si="5"/>
        <v>#DIV/0!</v>
      </c>
      <c r="O46" s="8" t="e">
        <f t="shared" si="6"/>
        <v>#DIV/0!</v>
      </c>
    </row>
    <row r="47" spans="1:15" ht="12.75" outlineLevel="1">
      <c r="A47" s="1">
        <v>201509</v>
      </c>
      <c r="C47" s="2">
        <v>3296.76</v>
      </c>
      <c r="D47" s="15">
        <v>1</v>
      </c>
      <c r="F47" s="12">
        <f t="shared" si="0"/>
        <v>201509</v>
      </c>
      <c r="G47" s="13">
        <f t="shared" si="1"/>
        <v>0</v>
      </c>
      <c r="I47" s="3" t="e">
        <f t="shared" si="2"/>
        <v>#DIV/0!</v>
      </c>
      <c r="K47" s="12" t="e">
        <f t="shared" si="3"/>
        <v>#DIV/0!</v>
      </c>
      <c r="L47" s="12" t="e">
        <f t="shared" si="4"/>
        <v>#DIV/0!</v>
      </c>
      <c r="M47" s="16" t="e">
        <f t="shared" si="5"/>
        <v>#DIV/0!</v>
      </c>
      <c r="O47" s="8" t="e">
        <f t="shared" si="6"/>
        <v>#DIV/0!</v>
      </c>
    </row>
    <row r="48" spans="1:15" ht="12.75" outlineLevel="1">
      <c r="A48" s="1">
        <v>201510</v>
      </c>
      <c r="C48" s="2">
        <v>3600.2</v>
      </c>
      <c r="D48" s="15">
        <v>1</v>
      </c>
      <c r="F48" s="12">
        <f t="shared" si="0"/>
        <v>201510</v>
      </c>
      <c r="G48" s="13">
        <f t="shared" si="1"/>
        <v>0</v>
      </c>
      <c r="I48" s="3" t="e">
        <f t="shared" si="2"/>
        <v>#DIV/0!</v>
      </c>
      <c r="K48" s="12" t="e">
        <f t="shared" si="3"/>
        <v>#DIV/0!</v>
      </c>
      <c r="L48" s="12" t="e">
        <f t="shared" si="4"/>
        <v>#DIV/0!</v>
      </c>
      <c r="M48" s="16" t="e">
        <f t="shared" si="5"/>
        <v>#DIV/0!</v>
      </c>
      <c r="O48" s="8" t="e">
        <f t="shared" si="6"/>
        <v>#DIV/0!</v>
      </c>
    </row>
    <row r="49" spans="1:15" ht="12.75" outlineLevel="1">
      <c r="A49" s="1">
        <v>201511</v>
      </c>
      <c r="C49" s="2">
        <v>3760.8900000000003</v>
      </c>
      <c r="D49" s="15">
        <v>1</v>
      </c>
      <c r="F49" s="12">
        <f t="shared" si="0"/>
        <v>201511</v>
      </c>
      <c r="G49" s="13">
        <f t="shared" si="1"/>
        <v>0</v>
      </c>
      <c r="I49" s="3" t="e">
        <f t="shared" si="2"/>
        <v>#DIV/0!</v>
      </c>
      <c r="K49" s="12" t="e">
        <f t="shared" si="3"/>
        <v>#DIV/0!</v>
      </c>
      <c r="L49" s="12" t="e">
        <f t="shared" si="4"/>
        <v>#DIV/0!</v>
      </c>
      <c r="M49" s="16" t="e">
        <f t="shared" si="5"/>
        <v>#DIV/0!</v>
      </c>
      <c r="O49" s="8" t="e">
        <f t="shared" si="6"/>
        <v>#DIV/0!</v>
      </c>
    </row>
    <row r="50" spans="1:15" ht="12.75" outlineLevel="1">
      <c r="A50" s="1">
        <v>201512</v>
      </c>
      <c r="C50" s="2">
        <v>3700.3</v>
      </c>
      <c r="D50" s="15">
        <v>1</v>
      </c>
      <c r="F50" s="12">
        <f t="shared" si="0"/>
        <v>201512</v>
      </c>
      <c r="G50" s="13">
        <f t="shared" si="1"/>
        <v>0</v>
      </c>
      <c r="I50" s="3" t="e">
        <f t="shared" si="2"/>
        <v>#DIV/0!</v>
      </c>
      <c r="K50" s="12" t="e">
        <f t="shared" si="3"/>
        <v>#DIV/0!</v>
      </c>
      <c r="L50" s="12" t="e">
        <f t="shared" si="4"/>
        <v>#DIV/0!</v>
      </c>
      <c r="M50" s="16" t="e">
        <f t="shared" si="5"/>
        <v>#DIV/0!</v>
      </c>
      <c r="O50" s="8" t="e">
        <f t="shared" si="6"/>
        <v>#DIV/0!</v>
      </c>
    </row>
    <row r="51" spans="1:15" ht="12.75" outlineLevel="1">
      <c r="A51" s="1">
        <v>201601</v>
      </c>
      <c r="C51" s="2">
        <v>3486.22</v>
      </c>
      <c r="D51" s="15">
        <v>1</v>
      </c>
      <c r="F51" s="12">
        <f t="shared" si="0"/>
        <v>201601</v>
      </c>
      <c r="G51" s="13">
        <f t="shared" si="1"/>
        <v>0</v>
      </c>
      <c r="I51" s="3" t="e">
        <f t="shared" si="2"/>
        <v>#DIV/0!</v>
      </c>
      <c r="K51" s="12" t="e">
        <f t="shared" si="3"/>
        <v>#DIV/0!</v>
      </c>
      <c r="L51" s="12" t="e">
        <f t="shared" si="4"/>
        <v>#DIV/0!</v>
      </c>
      <c r="M51" s="16" t="e">
        <f t="shared" si="5"/>
        <v>#DIV/0!</v>
      </c>
      <c r="O51" s="8" t="e">
        <f t="shared" si="6"/>
        <v>#DIV/0!</v>
      </c>
    </row>
    <row r="52" spans="1:15" ht="12.75" outlineLevel="1">
      <c r="A52" s="1">
        <v>201602</v>
      </c>
      <c r="C52" s="2">
        <v>3371.82</v>
      </c>
      <c r="D52" s="15">
        <v>1</v>
      </c>
      <c r="F52" s="12">
        <f t="shared" si="0"/>
        <v>201602</v>
      </c>
      <c r="G52" s="13">
        <f t="shared" si="1"/>
        <v>0</v>
      </c>
      <c r="I52" s="3" t="e">
        <f t="shared" si="2"/>
        <v>#DIV/0!</v>
      </c>
      <c r="K52" s="12" t="e">
        <f t="shared" si="3"/>
        <v>#DIV/0!</v>
      </c>
      <c r="L52" s="12" t="e">
        <f t="shared" si="4"/>
        <v>#DIV/0!</v>
      </c>
      <c r="M52" s="16" t="e">
        <f t="shared" si="5"/>
        <v>#DIV/0!</v>
      </c>
      <c r="O52" s="8" t="e">
        <f t="shared" si="6"/>
        <v>#DIV/0!</v>
      </c>
    </row>
    <row r="53" spans="1:15" ht="12.75" outlineLevel="1">
      <c r="A53" s="1">
        <v>201603</v>
      </c>
      <c r="C53" s="2">
        <v>3373.04</v>
      </c>
      <c r="D53" s="15">
        <v>1</v>
      </c>
      <c r="F53" s="12">
        <f t="shared" si="0"/>
        <v>201603</v>
      </c>
      <c r="G53" s="13">
        <f t="shared" si="1"/>
        <v>0</v>
      </c>
      <c r="I53" s="3" t="e">
        <f t="shared" si="2"/>
        <v>#DIV/0!</v>
      </c>
      <c r="K53" s="12" t="e">
        <f t="shared" si="3"/>
        <v>#DIV/0!</v>
      </c>
      <c r="L53" s="12" t="e">
        <f t="shared" si="4"/>
        <v>#DIV/0!</v>
      </c>
      <c r="M53" s="16" t="e">
        <f t="shared" si="5"/>
        <v>#DIV/0!</v>
      </c>
      <c r="O53" s="8" t="e">
        <f t="shared" si="6"/>
        <v>#DIV/0!</v>
      </c>
    </row>
    <row r="54" spans="1:15" ht="12.75" outlineLevel="1">
      <c r="A54" s="1">
        <v>201604</v>
      </c>
      <c r="C54" s="2">
        <v>3409.3700000000003</v>
      </c>
      <c r="D54" s="15">
        <v>1</v>
      </c>
      <c r="F54" s="12">
        <f t="shared" si="0"/>
        <v>201604</v>
      </c>
      <c r="G54" s="13">
        <f t="shared" si="1"/>
        <v>0</v>
      </c>
      <c r="I54" s="3" t="e">
        <f t="shared" si="2"/>
        <v>#DIV/0!</v>
      </c>
      <c r="K54" s="12" t="e">
        <f t="shared" si="3"/>
        <v>#DIV/0!</v>
      </c>
      <c r="L54" s="12" t="e">
        <f t="shared" si="4"/>
        <v>#DIV/0!</v>
      </c>
      <c r="M54" s="16" t="e">
        <f t="shared" si="5"/>
        <v>#DIV/0!</v>
      </c>
      <c r="O54" s="8" t="e">
        <f t="shared" si="6"/>
        <v>#DIV/0!</v>
      </c>
    </row>
    <row r="55" spans="1:15" ht="12.75" outlineLevel="1">
      <c r="A55" s="1">
        <v>201605</v>
      </c>
      <c r="C55" s="2">
        <v>3514</v>
      </c>
      <c r="D55" s="15">
        <v>1</v>
      </c>
      <c r="F55" s="12">
        <f t="shared" si="0"/>
        <v>201605</v>
      </c>
      <c r="G55" s="13">
        <f t="shared" si="1"/>
        <v>0</v>
      </c>
      <c r="I55" s="3" t="e">
        <f t="shared" si="2"/>
        <v>#DIV/0!</v>
      </c>
      <c r="K55" s="12" t="e">
        <f t="shared" si="3"/>
        <v>#DIV/0!</v>
      </c>
      <c r="L55" s="12" t="e">
        <f t="shared" si="4"/>
        <v>#DIV/0!</v>
      </c>
      <c r="M55" s="16" t="e">
        <f t="shared" si="5"/>
        <v>#DIV/0!</v>
      </c>
      <c r="O55" s="8" t="e">
        <f t="shared" si="6"/>
        <v>#DIV/0!</v>
      </c>
    </row>
    <row r="56" spans="1:15" ht="12.75" outlineLevel="1">
      <c r="A56" s="1">
        <v>201606</v>
      </c>
      <c r="C56" s="2">
        <v>3345.63</v>
      </c>
      <c r="D56" s="15">
        <v>1</v>
      </c>
      <c r="F56" s="12">
        <f t="shared" si="0"/>
        <v>201606</v>
      </c>
      <c r="G56" s="13">
        <f t="shared" si="1"/>
        <v>0</v>
      </c>
      <c r="I56" s="3" t="e">
        <f t="shared" si="2"/>
        <v>#DIV/0!</v>
      </c>
      <c r="K56" s="12" t="e">
        <f t="shared" si="3"/>
        <v>#DIV/0!</v>
      </c>
      <c r="L56" s="12" t="e">
        <f t="shared" si="4"/>
        <v>#DIV/0!</v>
      </c>
      <c r="M56" s="16" t="e">
        <f t="shared" si="5"/>
        <v>#DIV/0!</v>
      </c>
      <c r="O56" s="8" t="e">
        <f t="shared" si="6"/>
        <v>#DIV/0!</v>
      </c>
    </row>
    <row r="57" spans="1:15" ht="12.75" outlineLevel="1">
      <c r="A57" s="1">
        <v>201607</v>
      </c>
      <c r="C57" s="2">
        <v>3464.84</v>
      </c>
      <c r="D57" s="15">
        <v>1</v>
      </c>
      <c r="F57" s="12">
        <f t="shared" si="0"/>
        <v>201607</v>
      </c>
      <c r="G57" s="13">
        <f t="shared" si="1"/>
        <v>0</v>
      </c>
      <c r="I57" s="3" t="e">
        <f t="shared" si="2"/>
        <v>#DIV/0!</v>
      </c>
      <c r="K57" s="12" t="e">
        <f t="shared" si="3"/>
        <v>#DIV/0!</v>
      </c>
      <c r="L57" s="12" t="e">
        <f t="shared" si="4"/>
        <v>#DIV/0!</v>
      </c>
      <c r="M57" s="16" t="e">
        <f t="shared" si="5"/>
        <v>#DIV/0!</v>
      </c>
      <c r="O57" s="8" t="e">
        <f t="shared" si="6"/>
        <v>#DIV/0!</v>
      </c>
    </row>
    <row r="58" spans="1:15" ht="12.75" outlineLevel="1">
      <c r="A58" s="1">
        <v>201608</v>
      </c>
      <c r="C58" s="2">
        <v>3553.3700000000003</v>
      </c>
      <c r="D58" s="15">
        <v>1</v>
      </c>
      <c r="F58" s="12">
        <f t="shared" si="0"/>
        <v>201608</v>
      </c>
      <c r="G58" s="13">
        <f t="shared" si="1"/>
        <v>0</v>
      </c>
      <c r="I58" s="3" t="e">
        <f t="shared" si="2"/>
        <v>#DIV/0!</v>
      </c>
      <c r="K58" s="12" t="e">
        <f t="shared" si="3"/>
        <v>#DIV/0!</v>
      </c>
      <c r="L58" s="12" t="e">
        <f t="shared" si="4"/>
        <v>#DIV/0!</v>
      </c>
      <c r="M58" s="16" t="e">
        <f t="shared" si="5"/>
        <v>#DIV/0!</v>
      </c>
      <c r="O58" s="8" t="e">
        <f t="shared" si="6"/>
        <v>#DIV/0!</v>
      </c>
    </row>
    <row r="59" spans="1:15" ht="12.75" outlineLevel="1">
      <c r="A59" s="1">
        <v>201609</v>
      </c>
      <c r="C59" s="2">
        <v>3555.92</v>
      </c>
      <c r="D59" s="15">
        <v>1</v>
      </c>
      <c r="F59" s="12">
        <f t="shared" si="0"/>
        <v>201609</v>
      </c>
      <c r="G59" s="13">
        <f t="shared" si="1"/>
        <v>0</v>
      </c>
      <c r="I59" s="3" t="e">
        <f t="shared" si="2"/>
        <v>#DIV/0!</v>
      </c>
      <c r="K59" s="12" t="e">
        <f t="shared" si="3"/>
        <v>#DIV/0!</v>
      </c>
      <c r="L59" s="12" t="e">
        <f t="shared" si="4"/>
        <v>#DIV/0!</v>
      </c>
      <c r="M59" s="16" t="e">
        <f t="shared" si="5"/>
        <v>#DIV/0!</v>
      </c>
      <c r="O59" s="8" t="e">
        <f t="shared" si="6"/>
        <v>#DIV/0!</v>
      </c>
    </row>
    <row r="60" spans="1:15" ht="12.75" outlineLevel="1">
      <c r="A60" s="1">
        <v>201610</v>
      </c>
      <c r="C60" s="2">
        <v>3540.56</v>
      </c>
      <c r="D60" s="15">
        <v>1</v>
      </c>
      <c r="F60" s="12">
        <f t="shared" si="0"/>
        <v>201610</v>
      </c>
      <c r="G60" s="13">
        <f t="shared" si="1"/>
        <v>0</v>
      </c>
      <c r="I60" s="3" t="e">
        <f t="shared" si="2"/>
        <v>#DIV/0!</v>
      </c>
      <c r="K60" s="12" t="e">
        <f t="shared" si="3"/>
        <v>#DIV/0!</v>
      </c>
      <c r="L60" s="12" t="e">
        <f t="shared" si="4"/>
        <v>#DIV/0!</v>
      </c>
      <c r="M60" s="16" t="e">
        <f t="shared" si="5"/>
        <v>#DIV/0!</v>
      </c>
      <c r="O60" s="8" t="e">
        <f t="shared" si="6"/>
        <v>#DIV/0!</v>
      </c>
    </row>
    <row r="61" spans="1:15" ht="12.75" outlineLevel="1">
      <c r="A61" s="1">
        <v>201611</v>
      </c>
      <c r="C61" s="2">
        <v>3478.63</v>
      </c>
      <c r="D61" s="15">
        <v>1</v>
      </c>
      <c r="F61" s="12">
        <f t="shared" si="0"/>
        <v>201611</v>
      </c>
      <c r="G61" s="13">
        <f t="shared" si="1"/>
        <v>0</v>
      </c>
      <c r="I61" s="3" t="e">
        <f t="shared" si="2"/>
        <v>#DIV/0!</v>
      </c>
      <c r="K61" s="12" t="e">
        <f t="shared" si="3"/>
        <v>#DIV/0!</v>
      </c>
      <c r="L61" s="12" t="e">
        <f t="shared" si="4"/>
        <v>#DIV/0!</v>
      </c>
      <c r="M61" s="16" t="e">
        <f t="shared" si="5"/>
        <v>#DIV/0!</v>
      </c>
      <c r="O61" s="8" t="e">
        <f t="shared" si="6"/>
        <v>#DIV/0!</v>
      </c>
    </row>
    <row r="62" spans="1:15" ht="12.75" outlineLevel="1">
      <c r="A62" s="1">
        <v>201612</v>
      </c>
      <c r="C62" s="2">
        <v>3606.36</v>
      </c>
      <c r="D62" s="15">
        <v>1</v>
      </c>
      <c r="F62" s="12">
        <f t="shared" si="0"/>
        <v>201612</v>
      </c>
      <c r="G62" s="13">
        <f t="shared" si="1"/>
        <v>0</v>
      </c>
      <c r="I62" s="3" t="e">
        <f t="shared" si="2"/>
        <v>#DIV/0!</v>
      </c>
      <c r="K62" s="12" t="e">
        <f t="shared" si="3"/>
        <v>#DIV/0!</v>
      </c>
      <c r="L62" s="12" t="e">
        <f t="shared" si="4"/>
        <v>#DIV/0!</v>
      </c>
      <c r="M62" s="16" t="e">
        <f t="shared" si="5"/>
        <v>#DIV/0!</v>
      </c>
      <c r="O62" s="8" t="e">
        <f t="shared" si="6"/>
        <v>#DIV/0!</v>
      </c>
    </row>
    <row r="63" spans="1:15" ht="12.75" outlineLevel="1">
      <c r="A63" s="1">
        <v>201701</v>
      </c>
      <c r="C63" s="2">
        <v>3542.27</v>
      </c>
      <c r="D63" s="15">
        <v>1</v>
      </c>
      <c r="F63" s="12">
        <f t="shared" si="0"/>
        <v>201701</v>
      </c>
      <c r="G63" s="13">
        <f t="shared" si="1"/>
        <v>0</v>
      </c>
      <c r="I63" s="3" t="e">
        <f t="shared" si="2"/>
        <v>#DIV/0!</v>
      </c>
      <c r="K63" s="12" t="e">
        <f t="shared" si="3"/>
        <v>#DIV/0!</v>
      </c>
      <c r="L63" s="12" t="e">
        <f t="shared" si="4"/>
        <v>#DIV/0!</v>
      </c>
      <c r="M63" s="16" t="e">
        <f t="shared" si="5"/>
        <v>#DIV/0!</v>
      </c>
      <c r="O63" s="8" t="e">
        <f t="shared" si="6"/>
        <v>#DIV/0!</v>
      </c>
    </row>
    <row r="64" spans="1:15" ht="12.75" outlineLevel="1">
      <c r="A64" s="1">
        <v>201702</v>
      </c>
      <c r="C64" s="2">
        <v>3584.13</v>
      </c>
      <c r="D64" s="15">
        <v>1</v>
      </c>
      <c r="F64" s="12">
        <f t="shared" si="0"/>
        <v>201702</v>
      </c>
      <c r="G64" s="13">
        <f t="shared" si="1"/>
        <v>0</v>
      </c>
      <c r="I64" s="3" t="e">
        <f t="shared" si="2"/>
        <v>#DIV/0!</v>
      </c>
      <c r="K64" s="12" t="e">
        <f t="shared" si="3"/>
        <v>#DIV/0!</v>
      </c>
      <c r="L64" s="12" t="e">
        <f t="shared" si="4"/>
        <v>#DIV/0!</v>
      </c>
      <c r="M64" s="16" t="e">
        <f t="shared" si="5"/>
        <v>#DIV/0!</v>
      </c>
      <c r="O64" s="8" t="e">
        <f t="shared" si="6"/>
        <v>#DIV/0!</v>
      </c>
    </row>
    <row r="65" spans="1:15" ht="12.75" outlineLevel="1">
      <c r="A65" s="1">
        <v>201703</v>
      </c>
      <c r="C65" s="2">
        <v>3817.02</v>
      </c>
      <c r="D65" s="15">
        <v>1</v>
      </c>
      <c r="F65" s="12">
        <f t="shared" si="0"/>
        <v>201703</v>
      </c>
      <c r="G65" s="13">
        <f t="shared" si="1"/>
        <v>0</v>
      </c>
      <c r="I65" s="3" t="e">
        <f t="shared" si="2"/>
        <v>#DIV/0!</v>
      </c>
      <c r="K65" s="12" t="e">
        <f t="shared" si="3"/>
        <v>#DIV/0!</v>
      </c>
      <c r="L65" s="12" t="e">
        <f t="shared" si="4"/>
        <v>#DIV/0!</v>
      </c>
      <c r="M65" s="16" t="e">
        <f t="shared" si="5"/>
        <v>#DIV/0!</v>
      </c>
      <c r="O65" s="8" t="e">
        <f t="shared" si="6"/>
        <v>#DIV/0!</v>
      </c>
    </row>
    <row r="66" spans="1:15" ht="12.75" outlineLevel="1">
      <c r="A66" s="1">
        <v>201704</v>
      </c>
      <c r="C66" s="2">
        <v>3875.53</v>
      </c>
      <c r="D66" s="15">
        <v>1</v>
      </c>
      <c r="F66" s="12">
        <f t="shared" si="0"/>
        <v>201704</v>
      </c>
      <c r="G66" s="13">
        <f t="shared" si="1"/>
        <v>0</v>
      </c>
      <c r="I66" s="3" t="e">
        <f t="shared" si="2"/>
        <v>#DIV/0!</v>
      </c>
      <c r="K66" s="12" t="e">
        <f t="shared" si="3"/>
        <v>#DIV/0!</v>
      </c>
      <c r="L66" s="12" t="e">
        <f t="shared" si="4"/>
        <v>#DIV/0!</v>
      </c>
      <c r="M66" s="16" t="e">
        <f t="shared" si="5"/>
        <v>#DIV/0!</v>
      </c>
      <c r="O66" s="8" t="e">
        <f t="shared" si="6"/>
        <v>#DIV/0!</v>
      </c>
    </row>
    <row r="67" spans="1:15" ht="12.75" outlineLevel="1">
      <c r="A67" s="1">
        <v>201705</v>
      </c>
      <c r="C67" s="2">
        <v>3888.32</v>
      </c>
      <c r="D67" s="15">
        <v>1</v>
      </c>
      <c r="F67" s="12">
        <f aca="true" t="shared" si="7" ref="F67:F98">A67</f>
        <v>201705</v>
      </c>
      <c r="G67" s="13">
        <f aca="true" t="shared" si="8" ref="G67:G98">$B67*$D67</f>
        <v>0</v>
      </c>
      <c r="I67" s="3" t="e">
        <f t="shared" si="2"/>
        <v>#DIV/0!</v>
      </c>
      <c r="K67" s="12" t="e">
        <f t="shared" si="3"/>
        <v>#DIV/0!</v>
      </c>
      <c r="L67" s="12" t="e">
        <f t="shared" si="4"/>
        <v>#DIV/0!</v>
      </c>
      <c r="M67" s="16" t="e">
        <f t="shared" si="5"/>
        <v>#DIV/0!</v>
      </c>
      <c r="O67" s="8" t="e">
        <f t="shared" si="6"/>
        <v>#DIV/0!</v>
      </c>
    </row>
    <row r="68" spans="1:15" ht="12.75" outlineLevel="1">
      <c r="A68" s="1">
        <v>201706</v>
      </c>
      <c r="C68" s="2">
        <v>3793.62</v>
      </c>
      <c r="D68" s="15">
        <v>1</v>
      </c>
      <c r="F68" s="12">
        <f t="shared" si="7"/>
        <v>201706</v>
      </c>
      <c r="G68" s="13">
        <f t="shared" si="8"/>
        <v>0</v>
      </c>
      <c r="I68" s="3" t="e">
        <f aca="true" t="shared" si="9" ref="I68:I98">100*($G68-$G67)/$G68</f>
        <v>#DIV/0!</v>
      </c>
      <c r="K68" s="12" t="e">
        <f t="shared" si="3"/>
        <v>#DIV/0!</v>
      </c>
      <c r="L68" s="12" t="e">
        <f t="shared" si="4"/>
        <v>#DIV/0!</v>
      </c>
      <c r="M68" s="16" t="e">
        <f t="shared" si="5"/>
        <v>#DIV/0!</v>
      </c>
      <c r="O68" s="8" t="e">
        <f t="shared" si="6"/>
        <v>#DIV/0!</v>
      </c>
    </row>
    <row r="69" spans="1:15" ht="12.75" outlineLevel="1">
      <c r="A69" s="1">
        <v>201707</v>
      </c>
      <c r="C69" s="2">
        <v>3942.46</v>
      </c>
      <c r="D69" s="15">
        <v>1</v>
      </c>
      <c r="F69" s="12">
        <f t="shared" si="7"/>
        <v>201707</v>
      </c>
      <c r="G69" s="13">
        <f t="shared" si="8"/>
        <v>0</v>
      </c>
      <c r="I69" s="3" t="e">
        <f t="shared" si="9"/>
        <v>#DIV/0!</v>
      </c>
      <c r="K69" s="12" t="e">
        <f t="shared" si="3"/>
        <v>#DIV/0!</v>
      </c>
      <c r="L69" s="12" t="e">
        <f t="shared" si="4"/>
        <v>#DIV/0!</v>
      </c>
      <c r="M69" s="16" t="e">
        <f t="shared" si="5"/>
        <v>#DIV/0!</v>
      </c>
      <c r="O69" s="8" t="e">
        <f t="shared" si="6"/>
        <v>#DIV/0!</v>
      </c>
    </row>
    <row r="70" spans="1:15" ht="12.75" outlineLevel="1">
      <c r="A70" s="1">
        <v>201708</v>
      </c>
      <c r="C70" s="2">
        <v>3887.55</v>
      </c>
      <c r="D70" s="15">
        <v>1</v>
      </c>
      <c r="F70" s="12">
        <f t="shared" si="7"/>
        <v>201708</v>
      </c>
      <c r="G70" s="13">
        <f t="shared" si="8"/>
        <v>0</v>
      </c>
      <c r="I70" s="3" t="e">
        <f t="shared" si="9"/>
        <v>#DIV/0!</v>
      </c>
      <c r="K70" s="12" t="e">
        <f t="shared" si="3"/>
        <v>#DIV/0!</v>
      </c>
      <c r="L70" s="12" t="e">
        <f t="shared" si="4"/>
        <v>#DIV/0!</v>
      </c>
      <c r="M70" s="16" t="e">
        <f t="shared" si="5"/>
        <v>#DIV/0!</v>
      </c>
      <c r="O70" s="8" t="e">
        <f t="shared" si="6"/>
        <v>#DIV/0!</v>
      </c>
    </row>
    <row r="71" spans="1:15" ht="12.75" outlineLevel="1">
      <c r="A71" s="1">
        <v>201709</v>
      </c>
      <c r="C71" s="2">
        <v>4017.75</v>
      </c>
      <c r="D71" s="15">
        <v>1</v>
      </c>
      <c r="F71" s="12">
        <f t="shared" si="7"/>
        <v>201709</v>
      </c>
      <c r="G71" s="13">
        <f t="shared" si="8"/>
        <v>0</v>
      </c>
      <c r="I71" s="3" t="e">
        <f t="shared" si="9"/>
        <v>#DIV/0!</v>
      </c>
      <c r="K71" s="12" t="e">
        <f t="shared" si="3"/>
        <v>#DIV/0!</v>
      </c>
      <c r="L71" s="12" t="e">
        <f t="shared" si="4"/>
        <v>#DIV/0!</v>
      </c>
      <c r="M71" s="16" t="e">
        <f t="shared" si="5"/>
        <v>#DIV/0!</v>
      </c>
      <c r="O71" s="8" t="e">
        <f t="shared" si="6"/>
        <v>#DIV/0!</v>
      </c>
    </row>
    <row r="72" spans="1:15" ht="12.75" outlineLevel="1">
      <c r="A72" s="1">
        <v>201710</v>
      </c>
      <c r="C72" s="2">
        <v>4096.38</v>
      </c>
      <c r="D72" s="15">
        <v>1</v>
      </c>
      <c r="F72" s="12">
        <f t="shared" si="7"/>
        <v>201710</v>
      </c>
      <c r="G72" s="13">
        <f t="shared" si="8"/>
        <v>0</v>
      </c>
      <c r="I72" s="3" t="e">
        <f t="shared" si="9"/>
        <v>#DIV/0!</v>
      </c>
      <c r="K72" s="12" t="e">
        <f t="shared" si="3"/>
        <v>#DIV/0!</v>
      </c>
      <c r="L72" s="12" t="e">
        <f t="shared" si="4"/>
        <v>#DIV/0!</v>
      </c>
      <c r="M72" s="16" t="e">
        <f t="shared" si="5"/>
        <v>#DIV/0!</v>
      </c>
      <c r="O72" s="8" t="e">
        <f t="shared" si="6"/>
        <v>#DIV/0!</v>
      </c>
    </row>
    <row r="73" spans="1:15" ht="12.75" outlineLevel="1">
      <c r="A73" s="1">
        <v>201711</v>
      </c>
      <c r="C73" s="2">
        <v>3984.1</v>
      </c>
      <c r="D73" s="15">
        <v>1</v>
      </c>
      <c r="F73" s="12">
        <f t="shared" si="7"/>
        <v>201711</v>
      </c>
      <c r="G73" s="13">
        <f t="shared" si="8"/>
        <v>0</v>
      </c>
      <c r="I73" s="3" t="e">
        <f t="shared" si="9"/>
        <v>#DIV/0!</v>
      </c>
      <c r="K73" s="12" t="e">
        <f t="shared" si="3"/>
        <v>#DIV/0!</v>
      </c>
      <c r="L73" s="12" t="e">
        <f t="shared" si="4"/>
        <v>#DIV/0!</v>
      </c>
      <c r="M73" s="16" t="e">
        <f t="shared" si="5"/>
        <v>#DIV/0!</v>
      </c>
      <c r="O73" s="8" t="e">
        <f t="shared" si="6"/>
        <v>#DIV/0!</v>
      </c>
    </row>
    <row r="74" spans="1:15" ht="12.75" outlineLevel="1">
      <c r="A74" s="1">
        <v>201712</v>
      </c>
      <c r="C74" s="2">
        <v>3977.88</v>
      </c>
      <c r="D74" s="15">
        <v>1</v>
      </c>
      <c r="F74" s="12">
        <f t="shared" si="7"/>
        <v>201712</v>
      </c>
      <c r="G74" s="13">
        <f t="shared" si="8"/>
        <v>0</v>
      </c>
      <c r="I74" s="3" t="e">
        <f t="shared" si="9"/>
        <v>#DIV/0!</v>
      </c>
      <c r="K74" s="12" t="e">
        <f t="shared" si="3"/>
        <v>#DIV/0!</v>
      </c>
      <c r="L74" s="12" t="e">
        <f t="shared" si="4"/>
        <v>#DIV/0!</v>
      </c>
      <c r="M74" s="16" t="e">
        <f t="shared" si="5"/>
        <v>#DIV/0!</v>
      </c>
      <c r="O74" s="8" t="e">
        <f t="shared" si="6"/>
        <v>#DIV/0!</v>
      </c>
    </row>
    <row r="75" spans="1:15" ht="12.75" outlineLevel="1">
      <c r="A75" s="1">
        <v>201801</v>
      </c>
      <c r="C75" s="9">
        <v>4111.650000000001</v>
      </c>
      <c r="D75" s="15">
        <v>1</v>
      </c>
      <c r="F75" s="12">
        <f t="shared" si="7"/>
        <v>201801</v>
      </c>
      <c r="G75" s="13">
        <f t="shared" si="8"/>
        <v>0</v>
      </c>
      <c r="H75"/>
      <c r="I75" s="3" t="e">
        <f t="shared" si="9"/>
        <v>#DIV/0!</v>
      </c>
      <c r="J75"/>
      <c r="K75" s="12" t="e">
        <f t="shared" si="3"/>
        <v>#DIV/0!</v>
      </c>
      <c r="L75" s="12" t="e">
        <f t="shared" si="4"/>
        <v>#DIV/0!</v>
      </c>
      <c r="M75" s="16" t="e">
        <f t="shared" si="5"/>
        <v>#DIV/0!</v>
      </c>
      <c r="O75" s="8" t="e">
        <f t="shared" si="6"/>
        <v>#DIV/0!</v>
      </c>
    </row>
    <row r="76" spans="1:15" ht="12.75" outlineLevel="1">
      <c r="A76" s="1">
        <v>201802</v>
      </c>
      <c r="C76" s="2">
        <v>3994.45</v>
      </c>
      <c r="D76" s="15">
        <v>1</v>
      </c>
      <c r="F76" s="12">
        <f t="shared" si="7"/>
        <v>201802</v>
      </c>
      <c r="G76" s="13">
        <f t="shared" si="8"/>
        <v>0</v>
      </c>
      <c r="H76"/>
      <c r="I76" s="3" t="e">
        <f t="shared" si="9"/>
        <v>#DIV/0!</v>
      </c>
      <c r="J76"/>
      <c r="K76" s="12" t="e">
        <f t="shared" si="3"/>
        <v>#DIV/0!</v>
      </c>
      <c r="L76" s="12" t="e">
        <f t="shared" si="4"/>
        <v>#DIV/0!</v>
      </c>
      <c r="M76" s="16" t="e">
        <f t="shared" si="5"/>
        <v>#DIV/0!</v>
      </c>
      <c r="O76" s="8" t="e">
        <f t="shared" si="6"/>
        <v>#DIV/0!</v>
      </c>
    </row>
    <row r="77" spans="1:15" ht="12.75" outlineLevel="1">
      <c r="A77" s="1">
        <v>201803</v>
      </c>
      <c r="C77" s="2">
        <v>3857.1</v>
      </c>
      <c r="D77" s="15">
        <v>1</v>
      </c>
      <c r="F77" s="12">
        <f t="shared" si="7"/>
        <v>201803</v>
      </c>
      <c r="G77" s="13">
        <f t="shared" si="8"/>
        <v>0</v>
      </c>
      <c r="H77"/>
      <c r="I77" s="3" t="e">
        <f t="shared" si="9"/>
        <v>#DIV/0!</v>
      </c>
      <c r="J77"/>
      <c r="K77" s="12" t="e">
        <f t="shared" si="3"/>
        <v>#DIV/0!</v>
      </c>
      <c r="L77" s="12" t="e">
        <f t="shared" si="4"/>
        <v>#DIV/0!</v>
      </c>
      <c r="M77" s="16" t="e">
        <f t="shared" si="5"/>
        <v>#DIV/0!</v>
      </c>
      <c r="O77" s="8" t="e">
        <f t="shared" si="6"/>
        <v>#DIV/0!</v>
      </c>
    </row>
    <row r="78" spans="1:15" ht="12.75" outlineLevel="1">
      <c r="A78" s="1">
        <v>201804</v>
      </c>
      <c r="C78" s="2">
        <v>3910.3</v>
      </c>
      <c r="D78" s="15">
        <v>1</v>
      </c>
      <c r="F78" s="12">
        <f t="shared" si="7"/>
        <v>201804</v>
      </c>
      <c r="G78" s="13">
        <f t="shared" si="8"/>
        <v>0</v>
      </c>
      <c r="H78"/>
      <c r="I78" s="3" t="e">
        <f t="shared" si="9"/>
        <v>#DIV/0!</v>
      </c>
      <c r="J78"/>
      <c r="K78" s="12" t="e">
        <f t="shared" si="3"/>
        <v>#DIV/0!</v>
      </c>
      <c r="L78" s="12" t="e">
        <f t="shared" si="4"/>
        <v>#DIV/0!</v>
      </c>
      <c r="M78" s="16" t="e">
        <f t="shared" si="5"/>
        <v>#DIV/0!</v>
      </c>
      <c r="O78" s="8" t="e">
        <f t="shared" si="6"/>
        <v>#DIV/0!</v>
      </c>
    </row>
    <row r="79" spans="1:15" ht="12.75" outlineLevel="1">
      <c r="A79" s="1">
        <v>201805</v>
      </c>
      <c r="C79" s="9">
        <v>3764.22</v>
      </c>
      <c r="D79" s="15">
        <v>1</v>
      </c>
      <c r="F79" s="12">
        <f t="shared" si="7"/>
        <v>201805</v>
      </c>
      <c r="G79" s="13">
        <f t="shared" si="8"/>
        <v>0</v>
      </c>
      <c r="H79"/>
      <c r="I79" s="3" t="e">
        <f t="shared" si="9"/>
        <v>#DIV/0!</v>
      </c>
      <c r="J79"/>
      <c r="K79" s="12" t="e">
        <f aca="true" t="shared" si="10" ref="K79:K98">100-100*($G79-$G67)/$G79</f>
        <v>#DIV/0!</v>
      </c>
      <c r="L79" s="12" t="e">
        <f aca="true" t="shared" si="11" ref="L79:L98">100*AVERAGE($G68:$G79)/$G79</f>
        <v>#DIV/0!</v>
      </c>
      <c r="M79" s="16" t="e">
        <f aca="true" t="shared" si="12" ref="M79:M98">100*(AVERAGE($C68:$C79)/$C79)/(AVERAGE($G68:$G79)/$G79)</f>
        <v>#DIV/0!</v>
      </c>
      <c r="O79" s="8" t="e">
        <f aca="true" t="shared" si="13" ref="O79:O98">100*AVERAGE($I68:$I79)/STDEVA($I68:$I79)</f>
        <v>#DIV/0!</v>
      </c>
    </row>
    <row r="80" spans="1:15" ht="12.75" outlineLevel="1">
      <c r="A80" s="1">
        <v>201806</v>
      </c>
      <c r="C80" s="2">
        <v>3719.86</v>
      </c>
      <c r="D80" s="15">
        <v>1</v>
      </c>
      <c r="F80" s="12">
        <f t="shared" si="7"/>
        <v>201806</v>
      </c>
      <c r="G80" s="13">
        <f t="shared" si="8"/>
        <v>0</v>
      </c>
      <c r="H80"/>
      <c r="I80" s="3" t="e">
        <f t="shared" si="9"/>
        <v>#DIV/0!</v>
      </c>
      <c r="J80"/>
      <c r="K80" s="12" t="e">
        <f t="shared" si="10"/>
        <v>#DIV/0!</v>
      </c>
      <c r="L80" s="12" t="e">
        <f t="shared" si="11"/>
        <v>#DIV/0!</v>
      </c>
      <c r="M80" s="16" t="e">
        <f t="shared" si="12"/>
        <v>#DIV/0!</v>
      </c>
      <c r="O80" s="8" t="e">
        <f t="shared" si="13"/>
        <v>#DIV/0!</v>
      </c>
    </row>
    <row r="81" spans="1:15" ht="12.75" outlineLevel="1">
      <c r="A81" s="1">
        <v>201807</v>
      </c>
      <c r="C81" s="2">
        <v>3899.04</v>
      </c>
      <c r="D81" s="15">
        <v>1</v>
      </c>
      <c r="F81" s="12">
        <f t="shared" si="7"/>
        <v>201807</v>
      </c>
      <c r="G81" s="13">
        <f t="shared" si="8"/>
        <v>0</v>
      </c>
      <c r="H81"/>
      <c r="I81" s="3" t="e">
        <f t="shared" si="9"/>
        <v>#DIV/0!</v>
      </c>
      <c r="J81"/>
      <c r="K81" s="12" t="e">
        <f t="shared" si="10"/>
        <v>#DIV/0!</v>
      </c>
      <c r="L81" s="12" t="e">
        <f t="shared" si="11"/>
        <v>#DIV/0!</v>
      </c>
      <c r="M81" s="16" t="e">
        <f t="shared" si="12"/>
        <v>#DIV/0!</v>
      </c>
      <c r="O81" s="8" t="e">
        <f t="shared" si="13"/>
        <v>#DIV/0!</v>
      </c>
    </row>
    <row r="82" spans="1:15" ht="12.75" outlineLevel="1">
      <c r="A82" s="1">
        <v>201808</v>
      </c>
      <c r="C82" s="2">
        <v>3740.71</v>
      </c>
      <c r="D82" s="15">
        <v>1</v>
      </c>
      <c r="F82" s="12">
        <f t="shared" si="7"/>
        <v>201808</v>
      </c>
      <c r="G82" s="13">
        <f t="shared" si="8"/>
        <v>0</v>
      </c>
      <c r="H82"/>
      <c r="I82" s="3" t="e">
        <f t="shared" si="9"/>
        <v>#DIV/0!</v>
      </c>
      <c r="J82"/>
      <c r="K82" s="12" t="e">
        <f t="shared" si="10"/>
        <v>#DIV/0!</v>
      </c>
      <c r="L82" s="12" t="e">
        <f t="shared" si="11"/>
        <v>#DIV/0!</v>
      </c>
      <c r="M82" s="16" t="e">
        <f t="shared" si="12"/>
        <v>#DIV/0!</v>
      </c>
      <c r="O82" s="8" t="e">
        <f t="shared" si="13"/>
        <v>#DIV/0!</v>
      </c>
    </row>
    <row r="83" spans="1:15" ht="12.75" outlineLevel="1">
      <c r="A83" s="1">
        <v>201809</v>
      </c>
      <c r="C83" s="9">
        <v>3706.74</v>
      </c>
      <c r="D83" s="15">
        <v>1</v>
      </c>
      <c r="F83" s="12">
        <f t="shared" si="7"/>
        <v>201809</v>
      </c>
      <c r="G83" s="13">
        <f t="shared" si="8"/>
        <v>0</v>
      </c>
      <c r="H83"/>
      <c r="I83" s="3" t="e">
        <f t="shared" si="9"/>
        <v>#DIV/0!</v>
      </c>
      <c r="J83"/>
      <c r="K83" s="12" t="e">
        <f t="shared" si="10"/>
        <v>#DIV/0!</v>
      </c>
      <c r="L83" s="12" t="e">
        <f t="shared" si="11"/>
        <v>#DIV/0!</v>
      </c>
      <c r="M83" s="16" t="e">
        <f t="shared" si="12"/>
        <v>#DIV/0!</v>
      </c>
      <c r="O83" s="8" t="e">
        <f t="shared" si="13"/>
        <v>#DIV/0!</v>
      </c>
    </row>
    <row r="84" spans="1:15" ht="12.75" outlineLevel="1">
      <c r="A84" s="1">
        <v>201810</v>
      </c>
      <c r="C84" s="2">
        <v>3447.07</v>
      </c>
      <c r="D84" s="15">
        <v>1</v>
      </c>
      <c r="F84" s="12">
        <f t="shared" si="7"/>
        <v>201810</v>
      </c>
      <c r="G84" s="13">
        <f t="shared" si="8"/>
        <v>0</v>
      </c>
      <c r="H84"/>
      <c r="I84" s="3" t="e">
        <f t="shared" si="9"/>
        <v>#DIV/0!</v>
      </c>
      <c r="J84"/>
      <c r="K84" s="12" t="e">
        <f t="shared" si="10"/>
        <v>#DIV/0!</v>
      </c>
      <c r="L84" s="12" t="e">
        <f t="shared" si="11"/>
        <v>#DIV/0!</v>
      </c>
      <c r="M84" s="16" t="e">
        <f t="shared" si="12"/>
        <v>#DIV/0!</v>
      </c>
      <c r="O84" s="8" t="e">
        <f t="shared" si="13"/>
        <v>#DIV/0!</v>
      </c>
    </row>
    <row r="85" spans="1:15" ht="12.75" outlineLevel="1">
      <c r="A85" s="1">
        <v>201811</v>
      </c>
      <c r="C85" s="2">
        <v>3487.9</v>
      </c>
      <c r="D85" s="15">
        <v>1</v>
      </c>
      <c r="F85" s="12">
        <f t="shared" si="7"/>
        <v>201811</v>
      </c>
      <c r="G85" s="13">
        <f t="shared" si="8"/>
        <v>0</v>
      </c>
      <c r="H85"/>
      <c r="I85" s="3" t="e">
        <f t="shared" si="9"/>
        <v>#DIV/0!</v>
      </c>
      <c r="J85"/>
      <c r="K85" s="12" t="e">
        <f t="shared" si="10"/>
        <v>#DIV/0!</v>
      </c>
      <c r="L85" s="12" t="e">
        <f t="shared" si="11"/>
        <v>#DIV/0!</v>
      </c>
      <c r="M85" s="16" t="e">
        <f t="shared" si="12"/>
        <v>#DIV/0!</v>
      </c>
      <c r="O85" s="8" t="e">
        <f t="shared" si="13"/>
        <v>#DIV/0!</v>
      </c>
    </row>
    <row r="86" spans="1:15" ht="12.75" outlineLevel="1">
      <c r="A86" s="1">
        <v>201812</v>
      </c>
      <c r="C86" s="9">
        <v>3243.63</v>
      </c>
      <c r="D86" s="15">
        <v>1</v>
      </c>
      <c r="F86" s="12">
        <f t="shared" si="7"/>
        <v>201812</v>
      </c>
      <c r="G86" s="13">
        <f t="shared" si="8"/>
        <v>0</v>
      </c>
      <c r="H86"/>
      <c r="I86" s="3" t="e">
        <f t="shared" si="9"/>
        <v>#DIV/0!</v>
      </c>
      <c r="J86"/>
      <c r="K86" s="12" t="e">
        <f t="shared" si="10"/>
        <v>#DIV/0!</v>
      </c>
      <c r="L86" s="12" t="e">
        <f t="shared" si="11"/>
        <v>#DIV/0!</v>
      </c>
      <c r="M86" s="16" t="e">
        <f t="shared" si="12"/>
        <v>#DIV/0!</v>
      </c>
      <c r="O86" s="8" t="e">
        <f t="shared" si="13"/>
        <v>#DIV/0!</v>
      </c>
    </row>
    <row r="87" spans="1:15" ht="12.75" outlineLevel="1">
      <c r="A87" s="1">
        <v>201901</v>
      </c>
      <c r="C87" s="9">
        <v>3507.84</v>
      </c>
      <c r="D87" s="15">
        <v>1</v>
      </c>
      <c r="F87" s="12">
        <f t="shared" si="7"/>
        <v>201901</v>
      </c>
      <c r="G87" s="13">
        <f t="shared" si="8"/>
        <v>0</v>
      </c>
      <c r="H87"/>
      <c r="I87" s="3" t="e">
        <f t="shared" si="9"/>
        <v>#DIV/0!</v>
      </c>
      <c r="J87"/>
      <c r="K87" s="12" t="e">
        <f t="shared" si="10"/>
        <v>#DIV/0!</v>
      </c>
      <c r="L87" s="12" t="e">
        <f t="shared" si="11"/>
        <v>#DIV/0!</v>
      </c>
      <c r="M87" s="16" t="e">
        <f t="shared" si="12"/>
        <v>#DIV/0!</v>
      </c>
      <c r="O87" s="8" t="e">
        <f t="shared" si="13"/>
        <v>#DIV/0!</v>
      </c>
    </row>
    <row r="88" spans="1:15" ht="12.75" outlineLevel="1">
      <c r="A88" s="1">
        <v>201902</v>
      </c>
      <c r="C88" s="9">
        <v>3604.48</v>
      </c>
      <c r="D88" s="15">
        <v>1</v>
      </c>
      <c r="F88" s="12">
        <f t="shared" si="7"/>
        <v>201902</v>
      </c>
      <c r="G88" s="13">
        <f t="shared" si="8"/>
        <v>0</v>
      </c>
      <c r="H88"/>
      <c r="I88" s="3" t="e">
        <f t="shared" si="9"/>
        <v>#DIV/0!</v>
      </c>
      <c r="J88"/>
      <c r="K88" s="12" t="e">
        <f t="shared" si="10"/>
        <v>#DIV/0!</v>
      </c>
      <c r="L88" s="12" t="e">
        <f t="shared" si="11"/>
        <v>#DIV/0!</v>
      </c>
      <c r="M88" s="16" t="e">
        <f t="shared" si="12"/>
        <v>#DIV/0!</v>
      </c>
      <c r="O88" s="8" t="e">
        <f t="shared" si="13"/>
        <v>#DIV/0!</v>
      </c>
    </row>
    <row r="89" spans="1:15" ht="12.75" outlineLevel="1">
      <c r="A89" s="1">
        <v>201903</v>
      </c>
      <c r="D89" s="15">
        <v>1</v>
      </c>
      <c r="F89" s="12">
        <f t="shared" si="7"/>
        <v>201903</v>
      </c>
      <c r="G89" s="13">
        <f t="shared" si="8"/>
        <v>0</v>
      </c>
      <c r="H89"/>
      <c r="I89" s="3" t="e">
        <f t="shared" si="9"/>
        <v>#DIV/0!</v>
      </c>
      <c r="J89"/>
      <c r="K89" s="12" t="e">
        <f t="shared" si="10"/>
        <v>#DIV/0!</v>
      </c>
      <c r="L89" s="12" t="e">
        <f t="shared" si="11"/>
        <v>#DIV/0!</v>
      </c>
      <c r="M89" s="16" t="e">
        <f t="shared" si="12"/>
        <v>#DIV/0!</v>
      </c>
      <c r="O89" s="8" t="e">
        <f t="shared" si="13"/>
        <v>#DIV/0!</v>
      </c>
    </row>
    <row r="90" spans="1:15" ht="12.75" outlineLevel="1">
      <c r="A90" s="1">
        <v>201904</v>
      </c>
      <c r="D90" s="15">
        <v>1</v>
      </c>
      <c r="F90" s="12">
        <f t="shared" si="7"/>
        <v>201904</v>
      </c>
      <c r="G90" s="13">
        <f t="shared" si="8"/>
        <v>0</v>
      </c>
      <c r="H90"/>
      <c r="I90" s="3" t="e">
        <f t="shared" si="9"/>
        <v>#DIV/0!</v>
      </c>
      <c r="J90"/>
      <c r="K90" s="12" t="e">
        <f t="shared" si="10"/>
        <v>#DIV/0!</v>
      </c>
      <c r="L90" s="12" t="e">
        <f t="shared" si="11"/>
        <v>#DIV/0!</v>
      </c>
      <c r="M90" s="16" t="e">
        <f t="shared" si="12"/>
        <v>#DIV/0!</v>
      </c>
      <c r="O90" s="8" t="e">
        <f t="shared" si="13"/>
        <v>#DIV/0!</v>
      </c>
    </row>
    <row r="91" spans="1:15" ht="12.75" outlineLevel="1">
      <c r="A91" s="1">
        <v>201905</v>
      </c>
      <c r="D91" s="15">
        <v>1</v>
      </c>
      <c r="F91" s="12">
        <f t="shared" si="7"/>
        <v>201905</v>
      </c>
      <c r="G91" s="13">
        <f t="shared" si="8"/>
        <v>0</v>
      </c>
      <c r="H91"/>
      <c r="I91" s="3" t="e">
        <f t="shared" si="9"/>
        <v>#DIV/0!</v>
      </c>
      <c r="J91"/>
      <c r="K91" s="12" t="e">
        <f t="shared" si="10"/>
        <v>#DIV/0!</v>
      </c>
      <c r="L91" s="12" t="e">
        <f t="shared" si="11"/>
        <v>#DIV/0!</v>
      </c>
      <c r="M91" s="16" t="e">
        <f t="shared" si="12"/>
        <v>#DIV/0!</v>
      </c>
      <c r="O91" s="8" t="e">
        <f t="shared" si="13"/>
        <v>#DIV/0!</v>
      </c>
    </row>
    <row r="92" spans="1:15" ht="12.75" outlineLevel="1">
      <c r="A92" s="1">
        <v>201906</v>
      </c>
      <c r="D92" s="15">
        <v>1</v>
      </c>
      <c r="F92" s="12">
        <f t="shared" si="7"/>
        <v>201906</v>
      </c>
      <c r="G92" s="13">
        <f t="shared" si="8"/>
        <v>0</v>
      </c>
      <c r="H92"/>
      <c r="I92" s="3" t="e">
        <f t="shared" si="9"/>
        <v>#DIV/0!</v>
      </c>
      <c r="J92"/>
      <c r="K92" s="12" t="e">
        <f t="shared" si="10"/>
        <v>#DIV/0!</v>
      </c>
      <c r="L92" s="12" t="e">
        <f t="shared" si="11"/>
        <v>#DIV/0!</v>
      </c>
      <c r="M92" s="16" t="e">
        <f t="shared" si="12"/>
        <v>#DIV/0!</v>
      </c>
      <c r="O92" s="8" t="e">
        <f t="shared" si="13"/>
        <v>#DIV/0!</v>
      </c>
    </row>
    <row r="93" spans="1:15" ht="12.75" outlineLevel="1">
      <c r="A93" s="1">
        <v>201907</v>
      </c>
      <c r="D93" s="15">
        <v>1</v>
      </c>
      <c r="F93" s="12">
        <f t="shared" si="7"/>
        <v>201907</v>
      </c>
      <c r="G93" s="13">
        <f t="shared" si="8"/>
        <v>0</v>
      </c>
      <c r="H93"/>
      <c r="I93" s="3" t="e">
        <f t="shared" si="9"/>
        <v>#DIV/0!</v>
      </c>
      <c r="J93"/>
      <c r="K93" s="12" t="e">
        <f t="shared" si="10"/>
        <v>#DIV/0!</v>
      </c>
      <c r="L93" s="12" t="e">
        <f t="shared" si="11"/>
        <v>#DIV/0!</v>
      </c>
      <c r="M93" s="16" t="e">
        <f t="shared" si="12"/>
        <v>#DIV/0!</v>
      </c>
      <c r="O93" s="8" t="e">
        <f t="shared" si="13"/>
        <v>#DIV/0!</v>
      </c>
    </row>
    <row r="94" spans="1:15" ht="12.75" outlineLevel="1">
      <c r="A94" s="1">
        <v>201908</v>
      </c>
      <c r="D94" s="15">
        <v>1</v>
      </c>
      <c r="F94" s="12">
        <f t="shared" si="7"/>
        <v>201908</v>
      </c>
      <c r="G94" s="13">
        <f t="shared" si="8"/>
        <v>0</v>
      </c>
      <c r="H94"/>
      <c r="I94" s="3" t="e">
        <f t="shared" si="9"/>
        <v>#DIV/0!</v>
      </c>
      <c r="J94"/>
      <c r="K94" s="12" t="e">
        <f t="shared" si="10"/>
        <v>#DIV/0!</v>
      </c>
      <c r="L94" s="12" t="e">
        <f t="shared" si="11"/>
        <v>#DIV/0!</v>
      </c>
      <c r="M94" s="16" t="e">
        <f t="shared" si="12"/>
        <v>#DIV/0!</v>
      </c>
      <c r="O94" s="8" t="e">
        <f t="shared" si="13"/>
        <v>#DIV/0!</v>
      </c>
    </row>
    <row r="95" spans="1:15" ht="12.75" outlineLevel="1">
      <c r="A95" s="1">
        <v>201909</v>
      </c>
      <c r="D95" s="15">
        <v>1</v>
      </c>
      <c r="F95" s="12">
        <f t="shared" si="7"/>
        <v>201909</v>
      </c>
      <c r="G95" s="13">
        <f t="shared" si="8"/>
        <v>0</v>
      </c>
      <c r="H95"/>
      <c r="I95" s="3" t="e">
        <f t="shared" si="9"/>
        <v>#DIV/0!</v>
      </c>
      <c r="J95"/>
      <c r="K95" s="12" t="e">
        <f t="shared" si="10"/>
        <v>#DIV/0!</v>
      </c>
      <c r="L95" s="12" t="e">
        <f t="shared" si="11"/>
        <v>#DIV/0!</v>
      </c>
      <c r="M95" s="16" t="e">
        <f t="shared" si="12"/>
        <v>#DIV/0!</v>
      </c>
      <c r="O95" s="8" t="e">
        <f t="shared" si="13"/>
        <v>#DIV/0!</v>
      </c>
    </row>
    <row r="96" spans="1:15" ht="12.75" outlineLevel="1">
      <c r="A96" s="1">
        <v>201910</v>
      </c>
      <c r="D96" s="15">
        <v>1</v>
      </c>
      <c r="F96" s="12">
        <f t="shared" si="7"/>
        <v>201910</v>
      </c>
      <c r="G96" s="13">
        <f t="shared" si="8"/>
        <v>0</v>
      </c>
      <c r="H96"/>
      <c r="I96" s="3" t="e">
        <f t="shared" si="9"/>
        <v>#DIV/0!</v>
      </c>
      <c r="J96"/>
      <c r="K96" s="12" t="e">
        <f t="shared" si="10"/>
        <v>#DIV/0!</v>
      </c>
      <c r="L96" s="12" t="e">
        <f t="shared" si="11"/>
        <v>#DIV/0!</v>
      </c>
      <c r="M96" s="16" t="e">
        <f t="shared" si="12"/>
        <v>#DIV/0!</v>
      </c>
      <c r="O96" s="8" t="e">
        <f t="shared" si="13"/>
        <v>#DIV/0!</v>
      </c>
    </row>
    <row r="97" spans="1:15" ht="12.75" outlineLevel="1">
      <c r="A97" s="1">
        <v>201911</v>
      </c>
      <c r="D97" s="15">
        <v>1</v>
      </c>
      <c r="F97" s="12">
        <f t="shared" si="7"/>
        <v>201911</v>
      </c>
      <c r="G97" s="13">
        <f t="shared" si="8"/>
        <v>0</v>
      </c>
      <c r="H97"/>
      <c r="I97" s="3" t="e">
        <f t="shared" si="9"/>
        <v>#DIV/0!</v>
      </c>
      <c r="J97"/>
      <c r="K97" s="12" t="e">
        <f t="shared" si="10"/>
        <v>#DIV/0!</v>
      </c>
      <c r="L97" s="12" t="e">
        <f t="shared" si="11"/>
        <v>#DIV/0!</v>
      </c>
      <c r="M97" s="16" t="e">
        <f t="shared" si="12"/>
        <v>#DIV/0!</v>
      </c>
      <c r="O97" s="8" t="e">
        <f t="shared" si="13"/>
        <v>#DIV/0!</v>
      </c>
    </row>
    <row r="98" spans="1:15" ht="12.75" outlineLevel="1">
      <c r="A98" s="1">
        <v>201912</v>
      </c>
      <c r="D98" s="15">
        <v>1</v>
      </c>
      <c r="F98" s="12">
        <f t="shared" si="7"/>
        <v>201912</v>
      </c>
      <c r="G98" s="13">
        <f t="shared" si="8"/>
        <v>0</v>
      </c>
      <c r="H98"/>
      <c r="I98" s="3" t="e">
        <f t="shared" si="9"/>
        <v>#DIV/0!</v>
      </c>
      <c r="J98"/>
      <c r="K98" s="12" t="e">
        <f t="shared" si="10"/>
        <v>#DIV/0!</v>
      </c>
      <c r="L98" s="12" t="e">
        <f t="shared" si="11"/>
        <v>#DIV/0!</v>
      </c>
      <c r="M98" s="16" t="e">
        <f t="shared" si="12"/>
        <v>#DIV/0!</v>
      </c>
      <c r="O98" s="8" t="e">
        <f t="shared" si="13"/>
        <v>#DIV/0!</v>
      </c>
    </row>
  </sheetData>
  <sheetProtection/>
  <printOptions/>
  <pageMargins left="0.79" right="0.79" top="1.05" bottom="1.05" header="0.79" footer="0.79"/>
  <pageSetup horizontalDpi="300" verticalDpi="300" orientation="portrait" paperSize="9"/>
  <headerFooter scaleWithDoc="0" alignWithMargins="0">
    <oddHeader>&amp;C&amp;"Times New Roman,Standaard"&amp;12&amp;A</oddHeader>
    <oddFooter>&amp;C&amp;"Times New Roman,Standaard"&amp;12Pagina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DK3"/>
  <sheetViews>
    <sheetView zoomScale="71" zoomScaleNormal="71" workbookViewId="0" topLeftCell="A1">
      <selection activeCell="D3" sqref="D3"/>
    </sheetView>
  </sheetViews>
  <sheetFormatPr defaultColWidth="13.28125" defaultRowHeight="12.75" customHeight="1" outlineLevelRow="1"/>
  <cols>
    <col min="1" max="16384" width="11.57421875" style="0" bestFit="1" customWidth="1"/>
  </cols>
  <sheetData>
    <row r="1" spans="1:112" ht="12.75" outlineLevel="1">
      <c r="A1" t="s">
        <v>1075</v>
      </c>
      <c r="F1" t="s">
        <v>179</v>
      </c>
      <c r="K1" t="s">
        <v>234</v>
      </c>
      <c r="P1" t="s">
        <v>325</v>
      </c>
      <c r="U1" t="s">
        <v>427</v>
      </c>
      <c r="Z1" t="s">
        <v>455</v>
      </c>
      <c r="AE1" t="s">
        <v>503</v>
      </c>
      <c r="AJ1" t="s">
        <v>556</v>
      </c>
      <c r="AO1" t="s">
        <v>1076</v>
      </c>
      <c r="AT1" t="s">
        <v>708</v>
      </c>
      <c r="AY1" t="s">
        <v>1077</v>
      </c>
      <c r="BD1" t="s">
        <v>787</v>
      </c>
      <c r="BI1" t="s">
        <v>821</v>
      </c>
      <c r="BN1" t="s">
        <v>1078</v>
      </c>
      <c r="BS1" t="s">
        <v>889</v>
      </c>
      <c r="BX1" t="s">
        <v>908</v>
      </c>
      <c r="CC1" t="s">
        <v>954</v>
      </c>
      <c r="CH1" t="s">
        <v>994</v>
      </c>
      <c r="CM1" t="s">
        <v>1032</v>
      </c>
      <c r="CR1" t="s">
        <v>1069</v>
      </c>
      <c r="DH1" t="s">
        <v>1032</v>
      </c>
    </row>
    <row r="2" spans="1:115" ht="12.75" outlineLevel="1">
      <c r="A2" t="s">
        <v>1079</v>
      </c>
      <c r="B2" t="s">
        <v>1080</v>
      </c>
      <c r="C2" t="s">
        <v>1081</v>
      </c>
      <c r="D2" t="s">
        <v>1082</v>
      </c>
      <c r="F2" t="s">
        <v>1079</v>
      </c>
      <c r="G2" t="s">
        <v>1080</v>
      </c>
      <c r="H2" t="s">
        <v>1083</v>
      </c>
      <c r="I2" t="s">
        <v>1082</v>
      </c>
      <c r="K2" t="s">
        <v>1079</v>
      </c>
      <c r="L2" t="s">
        <v>1080</v>
      </c>
      <c r="M2" t="s">
        <v>1084</v>
      </c>
      <c r="N2" t="s">
        <v>1082</v>
      </c>
      <c r="P2" t="s">
        <v>1079</v>
      </c>
      <c r="Q2" t="s">
        <v>1080</v>
      </c>
      <c r="R2" t="s">
        <v>1083</v>
      </c>
      <c r="S2" t="s">
        <v>1082</v>
      </c>
      <c r="U2" t="s">
        <v>1079</v>
      </c>
      <c r="V2" t="s">
        <v>1080</v>
      </c>
      <c r="W2" t="s">
        <v>1083</v>
      </c>
      <c r="X2" t="s">
        <v>1082</v>
      </c>
      <c r="Z2" t="s">
        <v>1079</v>
      </c>
      <c r="AA2" t="s">
        <v>1080</v>
      </c>
      <c r="AB2" t="s">
        <v>1083</v>
      </c>
      <c r="AC2" t="s">
        <v>1082</v>
      </c>
      <c r="AE2" t="s">
        <v>1079</v>
      </c>
      <c r="AF2" t="s">
        <v>1080</v>
      </c>
      <c r="AG2" t="s">
        <v>1083</v>
      </c>
      <c r="AH2" t="s">
        <v>1082</v>
      </c>
      <c r="AJ2" t="s">
        <v>1079</v>
      </c>
      <c r="AK2" t="s">
        <v>1080</v>
      </c>
      <c r="AL2" t="s">
        <v>1083</v>
      </c>
      <c r="AM2" t="s">
        <v>1082</v>
      </c>
      <c r="AO2" t="s">
        <v>1079</v>
      </c>
      <c r="AP2" t="s">
        <v>1080</v>
      </c>
      <c r="AQ2" t="s">
        <v>1083</v>
      </c>
      <c r="AR2" t="s">
        <v>1082</v>
      </c>
      <c r="AT2" t="s">
        <v>1079</v>
      </c>
      <c r="AU2" t="s">
        <v>1080</v>
      </c>
      <c r="AV2" t="s">
        <v>1083</v>
      </c>
      <c r="AW2" t="s">
        <v>1082</v>
      </c>
      <c r="AY2" t="s">
        <v>1079</v>
      </c>
      <c r="AZ2" t="s">
        <v>1080</v>
      </c>
      <c r="BA2" t="s">
        <v>1083</v>
      </c>
      <c r="BB2" t="s">
        <v>1082</v>
      </c>
      <c r="BD2" t="s">
        <v>1079</v>
      </c>
      <c r="BE2" t="s">
        <v>1080</v>
      </c>
      <c r="BF2" t="s">
        <v>1083</v>
      </c>
      <c r="BG2" t="s">
        <v>1082</v>
      </c>
      <c r="BI2" t="s">
        <v>1079</v>
      </c>
      <c r="BJ2" t="s">
        <v>1080</v>
      </c>
      <c r="BK2" t="s">
        <v>1083</v>
      </c>
      <c r="BL2" t="s">
        <v>1082</v>
      </c>
      <c r="BN2" t="s">
        <v>1079</v>
      </c>
      <c r="BO2" t="s">
        <v>1080</v>
      </c>
      <c r="BP2" t="s">
        <v>1083</v>
      </c>
      <c r="BQ2" t="s">
        <v>1082</v>
      </c>
      <c r="BS2" t="s">
        <v>1079</v>
      </c>
      <c r="BT2" t="s">
        <v>1080</v>
      </c>
      <c r="BU2" t="s">
        <v>1083</v>
      </c>
      <c r="BV2" t="s">
        <v>1082</v>
      </c>
      <c r="BX2" t="s">
        <v>1079</v>
      </c>
      <c r="BY2" t="s">
        <v>1080</v>
      </c>
      <c r="BZ2" t="s">
        <v>1083</v>
      </c>
      <c r="CA2" t="s">
        <v>1082</v>
      </c>
      <c r="CC2" t="s">
        <v>1079</v>
      </c>
      <c r="CD2" t="s">
        <v>1080</v>
      </c>
      <c r="CE2" t="s">
        <v>1083</v>
      </c>
      <c r="CF2" t="s">
        <v>1082</v>
      </c>
      <c r="CH2" t="s">
        <v>1079</v>
      </c>
      <c r="CI2" t="s">
        <v>1080</v>
      </c>
      <c r="CJ2" t="s">
        <v>1083</v>
      </c>
      <c r="CK2" t="s">
        <v>1082</v>
      </c>
      <c r="CM2" t="s">
        <v>1079</v>
      </c>
      <c r="CN2" t="s">
        <v>1080</v>
      </c>
      <c r="CO2" t="s">
        <v>1083</v>
      </c>
      <c r="CP2" t="s">
        <v>1082</v>
      </c>
      <c r="CR2" t="s">
        <v>1079</v>
      </c>
      <c r="CS2" t="s">
        <v>1080</v>
      </c>
      <c r="CT2" t="s">
        <v>1083</v>
      </c>
      <c r="CU2" t="s">
        <v>1082</v>
      </c>
      <c r="DH2" t="s">
        <v>1079</v>
      </c>
      <c r="DI2" t="s">
        <v>1080</v>
      </c>
      <c r="DJ2" t="s">
        <v>1083</v>
      </c>
      <c r="DK2" t="s">
        <v>1082</v>
      </c>
    </row>
    <row r="3" spans="4:115" ht="12.75" outlineLevel="1">
      <c r="D3" s="3" t="e">
        <f>100*(C3-B3)/B3</f>
        <v>#DIV/0!</v>
      </c>
      <c r="I3" s="3" t="e">
        <f>100*(H3-G3)/G3</f>
        <v>#DIV/0!</v>
      </c>
      <c r="N3" s="3" t="e">
        <f>100*(M3-L3)/L3</f>
        <v>#DIV/0!</v>
      </c>
      <c r="S3" s="3" t="e">
        <f>100*(R3-Q3)/Q3</f>
        <v>#DIV/0!</v>
      </c>
      <c r="X3" s="3" t="e">
        <f>100*(W3-V3)/V3</f>
        <v>#DIV/0!</v>
      </c>
      <c r="AC3" s="3" t="e">
        <f>100*(AB3-AA3)/AA3</f>
        <v>#DIV/0!</v>
      </c>
      <c r="AH3" s="3" t="e">
        <f>100*(AG3-AF3)/AF3</f>
        <v>#DIV/0!</v>
      </c>
      <c r="AM3" s="3" t="e">
        <f>100*(AL3-AK3)/AK3</f>
        <v>#DIV/0!</v>
      </c>
      <c r="AR3" s="3" t="e">
        <f>100*(AQ3-AP3)/AP3</f>
        <v>#DIV/0!</v>
      </c>
      <c r="AW3" s="3" t="e">
        <f>100*(AV3-AU3)/AU3</f>
        <v>#DIV/0!</v>
      </c>
      <c r="BB3" s="3" t="e">
        <f>100*(BA3-AZ3)/AZ3</f>
        <v>#DIV/0!</v>
      </c>
      <c r="BG3" s="3" t="e">
        <f>100*(BF3-BE3)/BE3</f>
        <v>#DIV/0!</v>
      </c>
      <c r="BL3" s="3" t="e">
        <f>100*(BK3-BJ3)/BJ3</f>
        <v>#DIV/0!</v>
      </c>
      <c r="BQ3" s="3" t="e">
        <f>100*(BP3-BO3)/BO3</f>
        <v>#DIV/0!</v>
      </c>
      <c r="BV3" s="3" t="e">
        <f>100*(BU3-BT3)/BT3</f>
        <v>#DIV/0!</v>
      </c>
      <c r="CA3" s="3" t="e">
        <f>100*(BZ3-BY3)/BY3</f>
        <v>#DIV/0!</v>
      </c>
      <c r="CF3" s="3" t="e">
        <f>100*(CE3-CD3)/CD3</f>
        <v>#DIV/0!</v>
      </c>
      <c r="CK3" s="3" t="e">
        <f>100*(CJ3-CI3)/CI3</f>
        <v>#DIV/0!</v>
      </c>
      <c r="CP3" s="3" t="e">
        <f>100*(CO3-CN3)/CN3</f>
        <v>#DIV/0!</v>
      </c>
      <c r="CU3" s="3" t="e">
        <f>100*(CT3-CS3)/CS3</f>
        <v>#DIV/0!</v>
      </c>
      <c r="CZ3" s="3"/>
      <c r="DE3" s="3"/>
      <c r="DK3" s="3" t="e">
        <f>100*(DJ3-DI3)/DI3</f>
        <v>#DIV/0!</v>
      </c>
    </row>
  </sheetData>
  <sheetProtection/>
  <printOptions/>
  <pageMargins left="0.79" right="0.79" top="1.05" bottom="1.05" header="0.79" footer="0.79"/>
  <pageSetup horizontalDpi="300" verticalDpi="300" orientation="portrait" paperSize="9"/>
  <headerFooter scaleWithDoc="0" alignWithMargins="0">
    <oddHeader>&amp;C&amp;"Times New Roman,Standaard"&amp;12&amp;A</oddHeader>
    <oddFooter>&amp;C&amp;"Times New Roman,Standaard"&amp;12Pagina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86"/>
  <sheetViews>
    <sheetView zoomScale="90" zoomScaleNormal="90" workbookViewId="0" topLeftCell="A1">
      <selection activeCell="C22" sqref="C22"/>
    </sheetView>
  </sheetViews>
  <sheetFormatPr defaultColWidth="12.28125" defaultRowHeight="12.75" customHeight="1" outlineLevelRow="1"/>
  <cols>
    <col min="1" max="1" width="8.7109375" style="1" bestFit="1" customWidth="1"/>
    <col min="2" max="3" width="8.140625" style="2" bestFit="1" customWidth="1"/>
    <col min="4" max="4" width="11.57421875" style="0" bestFit="1" customWidth="1"/>
    <col min="5" max="5" width="11.57421875" style="3" bestFit="1" customWidth="1"/>
    <col min="6" max="6" width="11.57421875" style="0" bestFit="1" customWidth="1"/>
    <col min="7" max="7" width="11.57421875" style="23" bestFit="1" customWidth="1"/>
    <col min="8" max="8" width="11.57421875" style="13" bestFit="1" customWidth="1"/>
    <col min="9" max="9" width="11.57421875" style="6" bestFit="1" customWidth="1"/>
    <col min="10" max="12" width="11.57421875" style="12" bestFit="1" customWidth="1"/>
    <col min="13" max="13" width="11.57421875" style="7" bestFit="1" customWidth="1"/>
    <col min="14" max="14" width="11.57421875" style="8" bestFit="1" customWidth="1"/>
    <col min="15" max="16384" width="11.57421875" style="0" bestFit="1" customWidth="1"/>
  </cols>
  <sheetData>
    <row r="1" spans="2:21" ht="13.5" outlineLevel="1">
      <c r="B1" s="2" t="s">
        <v>149</v>
      </c>
      <c r="C1" s="2" t="s">
        <v>0</v>
      </c>
      <c r="G1" s="23" t="str">
        <f>B1</f>
        <v>ABLX</v>
      </c>
      <c r="Q1">
        <v>2016</v>
      </c>
      <c r="R1">
        <v>2015</v>
      </c>
      <c r="S1">
        <v>2014</v>
      </c>
      <c r="T1">
        <v>2013</v>
      </c>
      <c r="U1">
        <v>2012</v>
      </c>
    </row>
    <row r="2" spans="1:21" ht="13.5" outlineLevel="1">
      <c r="A2" s="1" t="s">
        <v>1</v>
      </c>
      <c r="B2" s="2" t="s">
        <v>5</v>
      </c>
      <c r="C2" s="2" t="s">
        <v>5</v>
      </c>
      <c r="E2" s="3" t="s">
        <v>6</v>
      </c>
      <c r="G2" s="23" t="s">
        <v>1</v>
      </c>
      <c r="H2" s="13" t="s">
        <v>7</v>
      </c>
      <c r="J2" s="12" t="s">
        <v>8</v>
      </c>
      <c r="K2" s="12" t="s">
        <v>9</v>
      </c>
      <c r="L2" s="12" t="s">
        <v>10</v>
      </c>
      <c r="N2" s="8" t="s">
        <v>11</v>
      </c>
      <c r="P2" s="18" t="s">
        <v>73</v>
      </c>
      <c r="Q2" s="20">
        <v>60.922000000000004</v>
      </c>
      <c r="R2" s="20">
        <v>54.812</v>
      </c>
      <c r="S2" s="20">
        <v>54.13</v>
      </c>
      <c r="T2" s="20">
        <v>48.998000000000005</v>
      </c>
      <c r="U2" s="20">
        <v>47.199000000000005</v>
      </c>
    </row>
    <row r="3" spans="1:21" ht="13.5" outlineLevel="1">
      <c r="A3" s="1">
        <v>201611</v>
      </c>
      <c r="B3" s="2">
        <v>9.845</v>
      </c>
      <c r="C3" s="2">
        <v>3478.63</v>
      </c>
      <c r="L3" s="16"/>
      <c r="P3" s="18" t="s">
        <v>78</v>
      </c>
      <c r="Q3" s="20" t="s">
        <v>150</v>
      </c>
      <c r="R3" s="20" t="s">
        <v>151</v>
      </c>
      <c r="S3" s="20" t="s">
        <v>152</v>
      </c>
      <c r="T3" s="20" t="s">
        <v>153</v>
      </c>
      <c r="U3" s="20" t="s">
        <v>154</v>
      </c>
    </row>
    <row r="4" spans="1:21" ht="12.75" outlineLevel="1">
      <c r="A4" s="1">
        <v>201612</v>
      </c>
      <c r="B4" s="2">
        <v>10.815000000000001</v>
      </c>
      <c r="C4" s="2">
        <v>3606.36</v>
      </c>
      <c r="E4" s="3">
        <f aca="true" t="shared" si="0" ref="E4:E21">100*($B4-$B3)/$B4</f>
        <v>8.96902450300509</v>
      </c>
      <c r="G4" s="23">
        <f aca="true" t="shared" si="1" ref="G4:G67">A4</f>
        <v>201612</v>
      </c>
      <c r="H4" s="13">
        <f aca="true" t="shared" si="2" ref="H4:H67">$B4</f>
        <v>10.815000000000001</v>
      </c>
      <c r="L4" s="16"/>
      <c r="P4" s="18" t="s">
        <v>86</v>
      </c>
      <c r="Q4" s="21"/>
      <c r="R4" s="21"/>
      <c r="S4" s="21"/>
      <c r="T4" s="21"/>
      <c r="U4" s="21"/>
    </row>
    <row r="5" spans="1:21" ht="13.5" outlineLevel="1">
      <c r="A5" s="1">
        <v>201701</v>
      </c>
      <c r="B5" s="2">
        <v>11.885000000000002</v>
      </c>
      <c r="C5" s="2">
        <v>3542.27</v>
      </c>
      <c r="E5" s="3">
        <f t="shared" si="0"/>
        <v>9.002944888514936</v>
      </c>
      <c r="G5" s="23">
        <f t="shared" si="1"/>
        <v>201701</v>
      </c>
      <c r="H5" s="13">
        <f t="shared" si="2"/>
        <v>11.885000000000002</v>
      </c>
      <c r="L5" s="16"/>
      <c r="P5" s="18" t="s">
        <v>93</v>
      </c>
      <c r="Q5" s="21"/>
      <c r="R5" s="21"/>
      <c r="S5" s="21"/>
      <c r="T5" s="21"/>
      <c r="U5" s="21"/>
    </row>
    <row r="6" spans="1:21" ht="13.5" outlineLevel="1">
      <c r="A6" s="1">
        <v>201702</v>
      </c>
      <c r="B6" s="2">
        <v>11.755</v>
      </c>
      <c r="C6" s="2">
        <v>3584.13</v>
      </c>
      <c r="E6" s="3">
        <f t="shared" si="0"/>
        <v>-1.1059123777116187</v>
      </c>
      <c r="G6" s="23">
        <f t="shared" si="1"/>
        <v>201702</v>
      </c>
      <c r="H6" s="13">
        <f t="shared" si="2"/>
        <v>11.755</v>
      </c>
      <c r="L6" s="16"/>
      <c r="P6" s="18" t="s">
        <v>101</v>
      </c>
      <c r="Q6" s="20" t="s">
        <v>150</v>
      </c>
      <c r="R6" s="20" t="s">
        <v>155</v>
      </c>
      <c r="S6" s="20" t="s">
        <v>156</v>
      </c>
      <c r="T6" s="20" t="s">
        <v>157</v>
      </c>
      <c r="U6" s="20" t="s">
        <v>158</v>
      </c>
    </row>
    <row r="7" spans="1:21" ht="13.5" outlineLevel="1">
      <c r="A7" s="1">
        <v>201703</v>
      </c>
      <c r="B7" s="2">
        <v>11.645</v>
      </c>
      <c r="C7" s="2">
        <v>3817.02</v>
      </c>
      <c r="E7" s="3">
        <f t="shared" si="0"/>
        <v>-0.9446114212108305</v>
      </c>
      <c r="G7" s="23">
        <f t="shared" si="1"/>
        <v>201703</v>
      </c>
      <c r="H7" s="13">
        <f t="shared" si="2"/>
        <v>11.645</v>
      </c>
      <c r="L7" s="16"/>
      <c r="P7" s="18" t="s">
        <v>109</v>
      </c>
      <c r="Q7" s="20" t="s">
        <v>159</v>
      </c>
      <c r="R7" s="20" t="s">
        <v>160</v>
      </c>
      <c r="S7" s="20" t="s">
        <v>161</v>
      </c>
      <c r="T7" s="20" t="s">
        <v>162</v>
      </c>
      <c r="U7" s="20" t="s">
        <v>163</v>
      </c>
    </row>
    <row r="8" spans="1:21" ht="13.5" outlineLevel="1">
      <c r="A8" s="1">
        <v>201704</v>
      </c>
      <c r="B8" s="2">
        <v>10.8</v>
      </c>
      <c r="C8" s="2">
        <v>3875.53</v>
      </c>
      <c r="E8" s="3">
        <f t="shared" si="0"/>
        <v>-7.824074074074063</v>
      </c>
      <c r="G8" s="23">
        <f t="shared" si="1"/>
        <v>201704</v>
      </c>
      <c r="H8" s="13">
        <f t="shared" si="2"/>
        <v>10.8</v>
      </c>
      <c r="L8" s="16"/>
      <c r="P8" s="18" t="s">
        <v>117</v>
      </c>
      <c r="Q8" s="21"/>
      <c r="R8" s="21"/>
      <c r="S8" s="21"/>
      <c r="T8" s="21"/>
      <c r="U8" s="21"/>
    </row>
    <row r="9" spans="1:21" ht="13.5" outlineLevel="1">
      <c r="A9" s="1">
        <v>201705</v>
      </c>
      <c r="B9" s="2">
        <v>11.2</v>
      </c>
      <c r="C9" s="2">
        <v>3888.32</v>
      </c>
      <c r="E9" s="3">
        <f t="shared" si="0"/>
        <v>3.571428571428559</v>
      </c>
      <c r="G9" s="23">
        <f t="shared" si="1"/>
        <v>201705</v>
      </c>
      <c r="H9" s="13">
        <f t="shared" si="2"/>
        <v>11.2</v>
      </c>
      <c r="L9" s="16"/>
      <c r="P9" s="18" t="s">
        <v>125</v>
      </c>
      <c r="Q9" s="20" t="s">
        <v>164</v>
      </c>
      <c r="R9" s="20" t="s">
        <v>165</v>
      </c>
      <c r="S9" s="20" t="s">
        <v>166</v>
      </c>
      <c r="T9" s="20" t="s">
        <v>167</v>
      </c>
      <c r="U9" s="20" t="s">
        <v>168</v>
      </c>
    </row>
    <row r="10" spans="1:21" ht="13.5" outlineLevel="1">
      <c r="A10" s="1">
        <v>201706</v>
      </c>
      <c r="B10" s="2">
        <v>11.29</v>
      </c>
      <c r="C10" s="2">
        <v>3793.62</v>
      </c>
      <c r="E10" s="3">
        <f t="shared" si="0"/>
        <v>0.7971656333038075</v>
      </c>
      <c r="G10" s="23">
        <f t="shared" si="1"/>
        <v>201706</v>
      </c>
      <c r="H10" s="13">
        <f t="shared" si="2"/>
        <v>11.29</v>
      </c>
      <c r="L10" s="16"/>
      <c r="P10" s="18" t="s">
        <v>133</v>
      </c>
      <c r="Q10" s="20" t="s">
        <v>169</v>
      </c>
      <c r="R10" s="20" t="s">
        <v>170</v>
      </c>
      <c r="S10" s="20" t="s">
        <v>171</v>
      </c>
      <c r="T10" s="20" t="s">
        <v>172</v>
      </c>
      <c r="U10" s="20" t="s">
        <v>173</v>
      </c>
    </row>
    <row r="11" spans="1:21" ht="13.5" outlineLevel="1">
      <c r="A11" s="1">
        <v>201707</v>
      </c>
      <c r="B11" s="2">
        <v>12.8</v>
      </c>
      <c r="C11" s="2">
        <v>3942.46</v>
      </c>
      <c r="E11" s="3">
        <f t="shared" si="0"/>
        <v>11.796875000000012</v>
      </c>
      <c r="G11" s="23">
        <f t="shared" si="1"/>
        <v>201707</v>
      </c>
      <c r="H11" s="13">
        <f t="shared" si="2"/>
        <v>12.8</v>
      </c>
      <c r="L11" s="16"/>
      <c r="P11" s="18" t="s">
        <v>141</v>
      </c>
      <c r="Q11" s="20" t="s">
        <v>174</v>
      </c>
      <c r="R11" s="20" t="s">
        <v>175</v>
      </c>
      <c r="S11" s="20" t="s">
        <v>176</v>
      </c>
      <c r="T11" s="20" t="s">
        <v>177</v>
      </c>
      <c r="U11" s="20" t="s">
        <v>178</v>
      </c>
    </row>
    <row r="12" spans="1:12" ht="12.75" outlineLevel="1">
      <c r="A12" s="1">
        <v>201708</v>
      </c>
      <c r="B12" s="2">
        <v>12</v>
      </c>
      <c r="C12" s="2">
        <v>3887.55</v>
      </c>
      <c r="E12" s="3">
        <f t="shared" si="0"/>
        <v>-6.666666666666672</v>
      </c>
      <c r="G12" s="23">
        <f t="shared" si="1"/>
        <v>201708</v>
      </c>
      <c r="H12" s="13">
        <f t="shared" si="2"/>
        <v>12</v>
      </c>
      <c r="L12" s="16"/>
    </row>
    <row r="13" spans="1:12" ht="12.75" outlineLevel="1">
      <c r="A13" s="1">
        <v>201709</v>
      </c>
      <c r="B13" s="2">
        <v>12.32</v>
      </c>
      <c r="C13" s="2">
        <v>4017.75</v>
      </c>
      <c r="E13" s="3">
        <f t="shared" si="0"/>
        <v>2.5974025974025996</v>
      </c>
      <c r="G13" s="23">
        <f t="shared" si="1"/>
        <v>201709</v>
      </c>
      <c r="H13" s="13">
        <f t="shared" si="2"/>
        <v>12.32</v>
      </c>
      <c r="L13" s="16"/>
    </row>
    <row r="14" spans="1:12" ht="12.75" outlineLevel="1">
      <c r="A14" s="1">
        <v>201710</v>
      </c>
      <c r="B14" s="2">
        <v>17.705</v>
      </c>
      <c r="C14" s="2">
        <v>4096.38</v>
      </c>
      <c r="E14" s="3">
        <f t="shared" si="0"/>
        <v>30.415136966958478</v>
      </c>
      <c r="G14" s="23">
        <f t="shared" si="1"/>
        <v>201710</v>
      </c>
      <c r="H14" s="13">
        <f t="shared" si="2"/>
        <v>17.705</v>
      </c>
      <c r="L14" s="16"/>
    </row>
    <row r="15" spans="1:14" ht="12.75" outlineLevel="1">
      <c r="A15" s="1">
        <v>201711</v>
      </c>
      <c r="B15" s="2">
        <v>19.479999999999997</v>
      </c>
      <c r="C15" s="2">
        <v>3984.1</v>
      </c>
      <c r="E15" s="3">
        <f t="shared" si="0"/>
        <v>9.11190965092402</v>
      </c>
      <c r="G15" s="23">
        <f t="shared" si="1"/>
        <v>201711</v>
      </c>
      <c r="H15" s="13">
        <f t="shared" si="2"/>
        <v>19.479999999999997</v>
      </c>
      <c r="J15" s="12">
        <f aca="true" t="shared" si="3" ref="J15:J78">100-100*($B15-$B3)/$B15</f>
        <v>50.53901437371664</v>
      </c>
      <c r="K15" s="12">
        <f aca="true" t="shared" si="4" ref="K15:K78">100*AVERAGE($B4:$B15)/$B15</f>
        <v>65.74905886379194</v>
      </c>
      <c r="L15" s="16">
        <f aca="true" t="shared" si="5" ref="L15:L78">100*(AVERAGE($C4:$C15)/$C15)/(AVERAGE($B4:$B15)/$B15)</f>
        <v>146.45080148892927</v>
      </c>
      <c r="M15" s="7" t="str">
        <f aca="true" t="shared" si="6" ref="M15:M78">IF(AND(AVERAGE($B7:$B15)/$B15&lt;1,(AVERAGE($C7:$C15)/$C15/(AVERAGE($B7:$B15)/$B15))&gt;1),"*","")</f>
        <v>*</v>
      </c>
      <c r="N15" s="8">
        <f aca="true" t="shared" si="7" ref="N15:N78">100*AVERAGE($E4:$E15)/STDEVA($E4:$E15)</f>
        <v>48.89764098303207</v>
      </c>
    </row>
    <row r="16" spans="1:14" ht="12.75" outlineLevel="1">
      <c r="A16" s="1">
        <v>201712</v>
      </c>
      <c r="B16" s="2">
        <v>20.72</v>
      </c>
      <c r="C16" s="2">
        <v>3977.88</v>
      </c>
      <c r="E16" s="3">
        <f t="shared" si="0"/>
        <v>5.984555984555994</v>
      </c>
      <c r="G16" s="23">
        <f t="shared" si="1"/>
        <v>201712</v>
      </c>
      <c r="H16" s="13">
        <f t="shared" si="2"/>
        <v>20.72</v>
      </c>
      <c r="J16" s="12">
        <f t="shared" si="3"/>
        <v>52.19594594594595</v>
      </c>
      <c r="K16" s="12">
        <f t="shared" si="4"/>
        <v>65.7979407979408</v>
      </c>
      <c r="L16" s="16">
        <f t="shared" si="5"/>
        <v>147.75369885933756</v>
      </c>
      <c r="M16" s="7" t="str">
        <f t="shared" si="6"/>
        <v>*</v>
      </c>
      <c r="N16" s="8">
        <f t="shared" si="7"/>
        <v>46.7766855661044</v>
      </c>
    </row>
    <row r="17" spans="1:14" ht="12.75" outlineLevel="1">
      <c r="A17" s="1">
        <v>201801</v>
      </c>
      <c r="B17" s="2">
        <v>43.84</v>
      </c>
      <c r="C17" s="9">
        <v>4111.650000000001</v>
      </c>
      <c r="E17" s="3">
        <f t="shared" si="0"/>
        <v>52.73722627737227</v>
      </c>
      <c r="G17" s="23">
        <f t="shared" si="1"/>
        <v>201801</v>
      </c>
      <c r="H17" s="13">
        <f t="shared" si="2"/>
        <v>43.84</v>
      </c>
      <c r="J17" s="12">
        <f t="shared" si="3"/>
        <v>27.109945255474457</v>
      </c>
      <c r="K17" s="12">
        <f t="shared" si="4"/>
        <v>37.17210310218978</v>
      </c>
      <c r="L17" s="16">
        <f t="shared" si="5"/>
        <v>256.1327554688313</v>
      </c>
      <c r="M17" s="7" t="str">
        <f t="shared" si="6"/>
        <v>*</v>
      </c>
      <c r="N17" s="8">
        <f t="shared" si="7"/>
        <v>48.70160548338106</v>
      </c>
    </row>
    <row r="18" spans="1:14" ht="12.75" outlineLevel="1">
      <c r="A18" s="1">
        <v>201802</v>
      </c>
      <c r="B18" s="2">
        <v>43.760000000000005</v>
      </c>
      <c r="C18" s="2">
        <v>3994.45</v>
      </c>
      <c r="E18" s="3">
        <f t="shared" si="0"/>
        <v>-0.18281535648994124</v>
      </c>
      <c r="G18" s="23">
        <f t="shared" si="1"/>
        <v>201802</v>
      </c>
      <c r="H18" s="13">
        <f t="shared" si="2"/>
        <v>43.760000000000005</v>
      </c>
      <c r="J18" s="12">
        <f t="shared" si="3"/>
        <v>26.86243144424131</v>
      </c>
      <c r="K18" s="12">
        <f t="shared" si="4"/>
        <v>43.33485679463742</v>
      </c>
      <c r="L18" s="16">
        <f t="shared" si="5"/>
        <v>228.12924131036527</v>
      </c>
      <c r="M18" s="7" t="str">
        <f t="shared" si="6"/>
        <v>*</v>
      </c>
      <c r="N18" s="8">
        <f t="shared" si="7"/>
        <v>49.275924266922345</v>
      </c>
    </row>
    <row r="19" spans="1:14" ht="12.75" outlineLevel="1">
      <c r="A19" s="1">
        <v>201803</v>
      </c>
      <c r="B19" s="2">
        <v>44.58</v>
      </c>
      <c r="C19" s="2">
        <v>3857.1</v>
      </c>
      <c r="E19" s="3">
        <f t="shared" si="0"/>
        <v>1.8393898609241661</v>
      </c>
      <c r="G19" s="23">
        <f t="shared" si="1"/>
        <v>201803</v>
      </c>
      <c r="H19" s="13">
        <f t="shared" si="2"/>
        <v>44.58</v>
      </c>
      <c r="J19" s="12">
        <f t="shared" si="3"/>
        <v>26.121579183490354</v>
      </c>
      <c r="K19" s="12">
        <f t="shared" si="4"/>
        <v>48.69429490055331</v>
      </c>
      <c r="L19" s="16">
        <f t="shared" si="5"/>
        <v>210.42798907375118</v>
      </c>
      <c r="M19" s="7" t="str">
        <f t="shared" si="6"/>
        <v>*</v>
      </c>
      <c r="N19" s="8">
        <f t="shared" si="7"/>
        <v>50.98644958625563</v>
      </c>
    </row>
    <row r="20" spans="1:14" ht="12.75" outlineLevel="1">
      <c r="A20" s="1">
        <v>201804</v>
      </c>
      <c r="B20" s="2">
        <v>44.78</v>
      </c>
      <c r="C20" s="2">
        <v>3910.3</v>
      </c>
      <c r="E20" s="3">
        <f t="shared" si="0"/>
        <v>0.4466279589102341</v>
      </c>
      <c r="G20" s="23">
        <f t="shared" si="1"/>
        <v>201804</v>
      </c>
      <c r="H20" s="13">
        <f t="shared" si="2"/>
        <v>44.78</v>
      </c>
      <c r="J20" s="12">
        <f t="shared" si="3"/>
        <v>24.117909781152292</v>
      </c>
      <c r="K20" s="12">
        <f t="shared" si="4"/>
        <v>54.80032008337056</v>
      </c>
      <c r="L20" s="16">
        <f t="shared" si="5"/>
        <v>184.5727528544826</v>
      </c>
      <c r="M20" s="7" t="str">
        <f t="shared" si="6"/>
        <v>*</v>
      </c>
      <c r="N20" s="8">
        <f t="shared" si="7"/>
        <v>56.94403256749566</v>
      </c>
    </row>
    <row r="21" spans="1:14" ht="12.75" outlineLevel="1">
      <c r="A21" s="1">
        <v>201805</v>
      </c>
      <c r="B21" s="2">
        <v>44.96</v>
      </c>
      <c r="C21" s="9">
        <v>3764.22</v>
      </c>
      <c r="E21" s="3">
        <f t="shared" si="0"/>
        <v>0.4003558718861204</v>
      </c>
      <c r="G21" s="23">
        <f t="shared" si="1"/>
        <v>201805</v>
      </c>
      <c r="H21" s="13">
        <f t="shared" si="2"/>
        <v>44.96</v>
      </c>
      <c r="J21" s="12">
        <f t="shared" si="3"/>
        <v>24.911032028469748</v>
      </c>
      <c r="K21" s="12">
        <f t="shared" si="4"/>
        <v>60.838337781731894</v>
      </c>
      <c r="L21" s="16">
        <f t="shared" si="5"/>
        <v>172.2548137960294</v>
      </c>
      <c r="M21" s="7" t="str">
        <f t="shared" si="6"/>
        <v>*</v>
      </c>
      <c r="N21" s="8">
        <f t="shared" si="7"/>
        <v>54.91582216654127</v>
      </c>
    </row>
    <row r="22" spans="1:14" ht="12.75" outlineLevel="1">
      <c r="A22" s="1">
        <v>201806</v>
      </c>
      <c r="E22" s="3" t="e">
        <f aca="true" t="shared" si="8" ref="E22:E85">100*($B26-$B25)/$B26</f>
        <v>#DIV/0!</v>
      </c>
      <c r="G22" s="23">
        <f t="shared" si="1"/>
        <v>201806</v>
      </c>
      <c r="H22" s="13">
        <f t="shared" si="2"/>
        <v>0</v>
      </c>
      <c r="J22" s="12" t="e">
        <f t="shared" si="3"/>
        <v>#DIV/0!</v>
      </c>
      <c r="K22" s="12" t="e">
        <f t="shared" si="4"/>
        <v>#DIV/0!</v>
      </c>
      <c r="L22" s="16" t="e">
        <f t="shared" si="5"/>
        <v>#DIV/0!</v>
      </c>
      <c r="M22" s="7" t="e">
        <f t="shared" si="6"/>
        <v>#DIV/0!</v>
      </c>
      <c r="N22" s="8" t="e">
        <f t="shared" si="7"/>
        <v>#DIV/0!</v>
      </c>
    </row>
    <row r="23" spans="1:14" ht="12.75" outlineLevel="1">
      <c r="A23" s="1">
        <v>201807</v>
      </c>
      <c r="E23" s="3" t="e">
        <f t="shared" si="8"/>
        <v>#DIV/0!</v>
      </c>
      <c r="G23" s="23">
        <f t="shared" si="1"/>
        <v>201807</v>
      </c>
      <c r="H23" s="13">
        <f t="shared" si="2"/>
        <v>0</v>
      </c>
      <c r="J23" s="12" t="e">
        <f t="shared" si="3"/>
        <v>#DIV/0!</v>
      </c>
      <c r="K23" s="12" t="e">
        <f t="shared" si="4"/>
        <v>#DIV/0!</v>
      </c>
      <c r="L23" s="16" t="e">
        <f t="shared" si="5"/>
        <v>#DIV/0!</v>
      </c>
      <c r="M23" s="7" t="e">
        <f t="shared" si="6"/>
        <v>#DIV/0!</v>
      </c>
      <c r="N23" s="8" t="e">
        <f t="shared" si="7"/>
        <v>#DIV/0!</v>
      </c>
    </row>
    <row r="24" spans="1:14" ht="12.75" outlineLevel="1">
      <c r="A24" s="1">
        <v>201808</v>
      </c>
      <c r="E24" s="3" t="e">
        <f t="shared" si="8"/>
        <v>#DIV/0!</v>
      </c>
      <c r="G24" s="23">
        <f t="shared" si="1"/>
        <v>201808</v>
      </c>
      <c r="H24" s="13">
        <f t="shared" si="2"/>
        <v>0</v>
      </c>
      <c r="J24" s="12" t="e">
        <f t="shared" si="3"/>
        <v>#DIV/0!</v>
      </c>
      <c r="K24" s="12" t="e">
        <f t="shared" si="4"/>
        <v>#DIV/0!</v>
      </c>
      <c r="L24" s="16" t="e">
        <f t="shared" si="5"/>
        <v>#DIV/0!</v>
      </c>
      <c r="M24" s="7" t="e">
        <f t="shared" si="6"/>
        <v>#DIV/0!</v>
      </c>
      <c r="N24" s="8" t="e">
        <f t="shared" si="7"/>
        <v>#DIV/0!</v>
      </c>
    </row>
    <row r="25" spans="1:14" ht="12.75" outlineLevel="1">
      <c r="A25" s="1">
        <v>201809</v>
      </c>
      <c r="E25" s="3" t="e">
        <f t="shared" si="8"/>
        <v>#DIV/0!</v>
      </c>
      <c r="G25" s="23">
        <f t="shared" si="1"/>
        <v>201809</v>
      </c>
      <c r="H25" s="13">
        <f t="shared" si="2"/>
        <v>0</v>
      </c>
      <c r="J25" s="12" t="e">
        <f t="shared" si="3"/>
        <v>#DIV/0!</v>
      </c>
      <c r="K25" s="12" t="e">
        <f t="shared" si="4"/>
        <v>#DIV/0!</v>
      </c>
      <c r="L25" s="16" t="e">
        <f t="shared" si="5"/>
        <v>#DIV/0!</v>
      </c>
      <c r="M25" s="7" t="e">
        <f t="shared" si="6"/>
        <v>#DIV/0!</v>
      </c>
      <c r="N25" s="8" t="e">
        <f t="shared" si="7"/>
        <v>#DIV/0!</v>
      </c>
    </row>
    <row r="26" spans="1:14" ht="12.75" outlineLevel="1">
      <c r="A26" s="1">
        <v>201810</v>
      </c>
      <c r="E26" s="3" t="e">
        <f t="shared" si="8"/>
        <v>#DIV/0!</v>
      </c>
      <c r="G26" s="23">
        <f t="shared" si="1"/>
        <v>201810</v>
      </c>
      <c r="H26" s="13">
        <f t="shared" si="2"/>
        <v>0</v>
      </c>
      <c r="J26" s="12" t="e">
        <f t="shared" si="3"/>
        <v>#DIV/0!</v>
      </c>
      <c r="K26" s="12" t="e">
        <f t="shared" si="4"/>
        <v>#DIV/0!</v>
      </c>
      <c r="L26" s="16" t="e">
        <f t="shared" si="5"/>
        <v>#DIV/0!</v>
      </c>
      <c r="M26" s="7" t="e">
        <f t="shared" si="6"/>
        <v>#DIV/0!</v>
      </c>
      <c r="N26" s="8" t="e">
        <f t="shared" si="7"/>
        <v>#DIV/0!</v>
      </c>
    </row>
    <row r="27" spans="1:14" ht="12.75" outlineLevel="1">
      <c r="A27" s="1">
        <v>201811</v>
      </c>
      <c r="E27" s="3" t="e">
        <f t="shared" si="8"/>
        <v>#DIV/0!</v>
      </c>
      <c r="G27" s="23">
        <f t="shared" si="1"/>
        <v>201811</v>
      </c>
      <c r="H27" s="13">
        <f t="shared" si="2"/>
        <v>0</v>
      </c>
      <c r="J27" s="12" t="e">
        <f t="shared" si="3"/>
        <v>#DIV/0!</v>
      </c>
      <c r="K27" s="12" t="e">
        <f t="shared" si="4"/>
        <v>#DIV/0!</v>
      </c>
      <c r="L27" s="16" t="e">
        <f t="shared" si="5"/>
        <v>#DIV/0!</v>
      </c>
      <c r="M27" s="7" t="e">
        <f t="shared" si="6"/>
        <v>#DIV/0!</v>
      </c>
      <c r="N27" s="8" t="e">
        <f t="shared" si="7"/>
        <v>#DIV/0!</v>
      </c>
    </row>
    <row r="28" spans="1:14" ht="12.75" outlineLevel="1">
      <c r="A28" s="1">
        <v>201812</v>
      </c>
      <c r="E28" s="3" t="e">
        <f t="shared" si="8"/>
        <v>#DIV/0!</v>
      </c>
      <c r="G28" s="23">
        <f t="shared" si="1"/>
        <v>201812</v>
      </c>
      <c r="H28" s="13">
        <f t="shared" si="2"/>
        <v>0</v>
      </c>
      <c r="J28" s="12" t="e">
        <f t="shared" si="3"/>
        <v>#DIV/0!</v>
      </c>
      <c r="K28" s="12" t="e">
        <f t="shared" si="4"/>
        <v>#DIV/0!</v>
      </c>
      <c r="L28" s="16" t="e">
        <f t="shared" si="5"/>
        <v>#DIV/0!</v>
      </c>
      <c r="M28" s="7" t="e">
        <f t="shared" si="6"/>
        <v>#DIV/0!</v>
      </c>
      <c r="N28" s="8" t="e">
        <f t="shared" si="7"/>
        <v>#DIV/0!</v>
      </c>
    </row>
    <row r="29" spans="5:14" ht="12.75" outlineLevel="1">
      <c r="E29" s="3" t="e">
        <f t="shared" si="8"/>
        <v>#DIV/0!</v>
      </c>
      <c r="G29" s="23">
        <f t="shared" si="1"/>
        <v>0</v>
      </c>
      <c r="H29" s="13">
        <f t="shared" si="2"/>
        <v>0</v>
      </c>
      <c r="J29" s="12" t="e">
        <f t="shared" si="3"/>
        <v>#DIV/0!</v>
      </c>
      <c r="K29" s="12" t="e">
        <f t="shared" si="4"/>
        <v>#DIV/0!</v>
      </c>
      <c r="L29" s="16" t="e">
        <f t="shared" si="5"/>
        <v>#DIV/0!</v>
      </c>
      <c r="M29" s="7" t="e">
        <f t="shared" si="6"/>
        <v>#DIV/0!</v>
      </c>
      <c r="N29" s="8" t="e">
        <f t="shared" si="7"/>
        <v>#DIV/0!</v>
      </c>
    </row>
    <row r="30" spans="5:14" ht="12.75" outlineLevel="1">
      <c r="E30" s="3" t="e">
        <f t="shared" si="8"/>
        <v>#DIV/0!</v>
      </c>
      <c r="G30" s="23">
        <f t="shared" si="1"/>
        <v>0</v>
      </c>
      <c r="H30" s="13">
        <f t="shared" si="2"/>
        <v>0</v>
      </c>
      <c r="J30" s="12" t="e">
        <f t="shared" si="3"/>
        <v>#DIV/0!</v>
      </c>
      <c r="K30" s="12" t="e">
        <f t="shared" si="4"/>
        <v>#DIV/0!</v>
      </c>
      <c r="L30" s="16" t="e">
        <f t="shared" si="5"/>
        <v>#DIV/0!</v>
      </c>
      <c r="M30" s="7" t="e">
        <f t="shared" si="6"/>
        <v>#DIV/0!</v>
      </c>
      <c r="N30" s="8" t="e">
        <f t="shared" si="7"/>
        <v>#DIV/0!</v>
      </c>
    </row>
    <row r="31" spans="5:14" ht="12.75" outlineLevel="1">
      <c r="E31" s="3" t="e">
        <f t="shared" si="8"/>
        <v>#DIV/0!</v>
      </c>
      <c r="G31" s="23">
        <f t="shared" si="1"/>
        <v>0</v>
      </c>
      <c r="H31" s="13">
        <f t="shared" si="2"/>
        <v>0</v>
      </c>
      <c r="J31" s="12" t="e">
        <f t="shared" si="3"/>
        <v>#DIV/0!</v>
      </c>
      <c r="K31" s="12" t="e">
        <f t="shared" si="4"/>
        <v>#DIV/0!</v>
      </c>
      <c r="L31" s="16" t="e">
        <f t="shared" si="5"/>
        <v>#DIV/0!</v>
      </c>
      <c r="M31" s="7" t="e">
        <f t="shared" si="6"/>
        <v>#DIV/0!</v>
      </c>
      <c r="N31" s="8" t="e">
        <f t="shared" si="7"/>
        <v>#DIV/0!</v>
      </c>
    </row>
    <row r="32" spans="5:14" ht="12.75" outlineLevel="1">
      <c r="E32" s="3" t="e">
        <f t="shared" si="8"/>
        <v>#DIV/0!</v>
      </c>
      <c r="G32" s="23">
        <f t="shared" si="1"/>
        <v>0</v>
      </c>
      <c r="H32" s="13">
        <f t="shared" si="2"/>
        <v>0</v>
      </c>
      <c r="J32" s="12" t="e">
        <f t="shared" si="3"/>
        <v>#DIV/0!</v>
      </c>
      <c r="K32" s="12" t="e">
        <f t="shared" si="4"/>
        <v>#DIV/0!</v>
      </c>
      <c r="L32" s="16" t="e">
        <f t="shared" si="5"/>
        <v>#DIV/0!</v>
      </c>
      <c r="M32" s="7" t="e">
        <f t="shared" si="6"/>
        <v>#DIV/0!</v>
      </c>
      <c r="N32" s="8" t="e">
        <f t="shared" si="7"/>
        <v>#DIV/0!</v>
      </c>
    </row>
    <row r="33" spans="5:14" ht="12.75" outlineLevel="1">
      <c r="E33" s="3" t="e">
        <f t="shared" si="8"/>
        <v>#DIV/0!</v>
      </c>
      <c r="G33" s="23">
        <f t="shared" si="1"/>
        <v>0</v>
      </c>
      <c r="H33" s="13">
        <f t="shared" si="2"/>
        <v>0</v>
      </c>
      <c r="J33" s="12" t="e">
        <f t="shared" si="3"/>
        <v>#DIV/0!</v>
      </c>
      <c r="K33" s="12" t="e">
        <f t="shared" si="4"/>
        <v>#DIV/0!</v>
      </c>
      <c r="L33" s="16" t="e">
        <f t="shared" si="5"/>
        <v>#DIV/0!</v>
      </c>
      <c r="M33" s="7" t="e">
        <f t="shared" si="6"/>
        <v>#DIV/0!</v>
      </c>
      <c r="N33" s="8" t="e">
        <f t="shared" si="7"/>
        <v>#DIV/0!</v>
      </c>
    </row>
    <row r="34" spans="5:14" ht="12.75" outlineLevel="1">
      <c r="E34" s="3" t="e">
        <f t="shared" si="8"/>
        <v>#DIV/0!</v>
      </c>
      <c r="G34" s="23">
        <f t="shared" si="1"/>
        <v>0</v>
      </c>
      <c r="H34" s="13">
        <f t="shared" si="2"/>
        <v>0</v>
      </c>
      <c r="J34" s="12" t="e">
        <f t="shared" si="3"/>
        <v>#DIV/0!</v>
      </c>
      <c r="K34" s="12" t="e">
        <f t="shared" si="4"/>
        <v>#DIV/0!</v>
      </c>
      <c r="L34" s="16" t="e">
        <f t="shared" si="5"/>
        <v>#DIV/0!</v>
      </c>
      <c r="M34" s="7" t="e">
        <f t="shared" si="6"/>
        <v>#DIV/0!</v>
      </c>
      <c r="N34" s="8" t="e">
        <f t="shared" si="7"/>
        <v>#DIV/0!</v>
      </c>
    </row>
    <row r="35" spans="5:14" ht="12.75" outlineLevel="1">
      <c r="E35" s="3" t="e">
        <f t="shared" si="8"/>
        <v>#DIV/0!</v>
      </c>
      <c r="G35" s="23">
        <f t="shared" si="1"/>
        <v>0</v>
      </c>
      <c r="H35" s="13">
        <f t="shared" si="2"/>
        <v>0</v>
      </c>
      <c r="J35" s="12" t="e">
        <f t="shared" si="3"/>
        <v>#DIV/0!</v>
      </c>
      <c r="K35" s="12" t="e">
        <f t="shared" si="4"/>
        <v>#DIV/0!</v>
      </c>
      <c r="L35" s="16" t="e">
        <f t="shared" si="5"/>
        <v>#DIV/0!</v>
      </c>
      <c r="M35" s="7" t="e">
        <f t="shared" si="6"/>
        <v>#DIV/0!</v>
      </c>
      <c r="N35" s="8" t="e">
        <f t="shared" si="7"/>
        <v>#DIV/0!</v>
      </c>
    </row>
    <row r="36" spans="5:14" ht="12.75" outlineLevel="1">
      <c r="E36" s="3" t="e">
        <f t="shared" si="8"/>
        <v>#DIV/0!</v>
      </c>
      <c r="G36" s="23">
        <f t="shared" si="1"/>
        <v>0</v>
      </c>
      <c r="H36" s="13">
        <f t="shared" si="2"/>
        <v>0</v>
      </c>
      <c r="J36" s="12" t="e">
        <f t="shared" si="3"/>
        <v>#DIV/0!</v>
      </c>
      <c r="K36" s="12" t="e">
        <f t="shared" si="4"/>
        <v>#DIV/0!</v>
      </c>
      <c r="L36" s="16" t="e">
        <f t="shared" si="5"/>
        <v>#DIV/0!</v>
      </c>
      <c r="M36" s="7" t="e">
        <f t="shared" si="6"/>
        <v>#DIV/0!</v>
      </c>
      <c r="N36" s="8" t="e">
        <f t="shared" si="7"/>
        <v>#DIV/0!</v>
      </c>
    </row>
    <row r="37" spans="5:14" ht="12.75" outlineLevel="1">
      <c r="E37" s="3" t="e">
        <f t="shared" si="8"/>
        <v>#DIV/0!</v>
      </c>
      <c r="G37" s="23">
        <f t="shared" si="1"/>
        <v>0</v>
      </c>
      <c r="H37" s="13">
        <f t="shared" si="2"/>
        <v>0</v>
      </c>
      <c r="J37" s="12" t="e">
        <f t="shared" si="3"/>
        <v>#DIV/0!</v>
      </c>
      <c r="K37" s="12" t="e">
        <f t="shared" si="4"/>
        <v>#DIV/0!</v>
      </c>
      <c r="L37" s="16" t="e">
        <f t="shared" si="5"/>
        <v>#DIV/0!</v>
      </c>
      <c r="M37" s="7" t="e">
        <f t="shared" si="6"/>
        <v>#DIV/0!</v>
      </c>
      <c r="N37" s="8" t="e">
        <f t="shared" si="7"/>
        <v>#DIV/0!</v>
      </c>
    </row>
    <row r="38" spans="5:14" ht="12.75" outlineLevel="1">
      <c r="E38" s="3" t="e">
        <f t="shared" si="8"/>
        <v>#DIV/0!</v>
      </c>
      <c r="G38" s="23">
        <f t="shared" si="1"/>
        <v>0</v>
      </c>
      <c r="H38" s="13">
        <f t="shared" si="2"/>
        <v>0</v>
      </c>
      <c r="J38" s="12" t="e">
        <f t="shared" si="3"/>
        <v>#DIV/0!</v>
      </c>
      <c r="K38" s="12" t="e">
        <f t="shared" si="4"/>
        <v>#DIV/0!</v>
      </c>
      <c r="L38" s="16" t="e">
        <f t="shared" si="5"/>
        <v>#DIV/0!</v>
      </c>
      <c r="M38" s="7" t="e">
        <f t="shared" si="6"/>
        <v>#DIV/0!</v>
      </c>
      <c r="N38" s="8" t="e">
        <f t="shared" si="7"/>
        <v>#DIV/0!</v>
      </c>
    </row>
    <row r="39" spans="5:14" ht="12.75" outlineLevel="1">
      <c r="E39" s="3" t="e">
        <f t="shared" si="8"/>
        <v>#DIV/0!</v>
      </c>
      <c r="G39" s="23">
        <f t="shared" si="1"/>
        <v>0</v>
      </c>
      <c r="H39" s="13">
        <f t="shared" si="2"/>
        <v>0</v>
      </c>
      <c r="J39" s="12" t="e">
        <f t="shared" si="3"/>
        <v>#DIV/0!</v>
      </c>
      <c r="K39" s="12" t="e">
        <f t="shared" si="4"/>
        <v>#DIV/0!</v>
      </c>
      <c r="L39" s="16" t="e">
        <f t="shared" si="5"/>
        <v>#DIV/0!</v>
      </c>
      <c r="M39" s="7" t="e">
        <f t="shared" si="6"/>
        <v>#DIV/0!</v>
      </c>
      <c r="N39" s="8" t="e">
        <f t="shared" si="7"/>
        <v>#DIV/0!</v>
      </c>
    </row>
    <row r="40" spans="5:14" ht="12.75" outlineLevel="1">
      <c r="E40" s="3" t="e">
        <f t="shared" si="8"/>
        <v>#DIV/0!</v>
      </c>
      <c r="G40" s="23">
        <f t="shared" si="1"/>
        <v>0</v>
      </c>
      <c r="H40" s="13">
        <f t="shared" si="2"/>
        <v>0</v>
      </c>
      <c r="J40" s="12" t="e">
        <f t="shared" si="3"/>
        <v>#DIV/0!</v>
      </c>
      <c r="K40" s="12" t="e">
        <f t="shared" si="4"/>
        <v>#DIV/0!</v>
      </c>
      <c r="L40" s="16" t="e">
        <f t="shared" si="5"/>
        <v>#DIV/0!</v>
      </c>
      <c r="M40" s="7" t="e">
        <f t="shared" si="6"/>
        <v>#DIV/0!</v>
      </c>
      <c r="N40" s="8" t="e">
        <f t="shared" si="7"/>
        <v>#DIV/0!</v>
      </c>
    </row>
    <row r="41" spans="5:14" ht="12.75" outlineLevel="1">
      <c r="E41" s="3" t="e">
        <f t="shared" si="8"/>
        <v>#DIV/0!</v>
      </c>
      <c r="G41" s="23">
        <f t="shared" si="1"/>
        <v>0</v>
      </c>
      <c r="H41" s="13">
        <f t="shared" si="2"/>
        <v>0</v>
      </c>
      <c r="J41" s="12" t="e">
        <f t="shared" si="3"/>
        <v>#DIV/0!</v>
      </c>
      <c r="K41" s="12" t="e">
        <f t="shared" si="4"/>
        <v>#DIV/0!</v>
      </c>
      <c r="L41" s="16" t="e">
        <f t="shared" si="5"/>
        <v>#DIV/0!</v>
      </c>
      <c r="M41" s="7" t="e">
        <f t="shared" si="6"/>
        <v>#DIV/0!</v>
      </c>
      <c r="N41" s="8" t="e">
        <f t="shared" si="7"/>
        <v>#DIV/0!</v>
      </c>
    </row>
    <row r="42" spans="5:14" ht="12.75" outlineLevel="1">
      <c r="E42" s="3" t="e">
        <f t="shared" si="8"/>
        <v>#DIV/0!</v>
      </c>
      <c r="G42" s="23">
        <f t="shared" si="1"/>
        <v>0</v>
      </c>
      <c r="H42" s="13">
        <f t="shared" si="2"/>
        <v>0</v>
      </c>
      <c r="J42" s="12" t="e">
        <f t="shared" si="3"/>
        <v>#DIV/0!</v>
      </c>
      <c r="K42" s="12" t="e">
        <f t="shared" si="4"/>
        <v>#DIV/0!</v>
      </c>
      <c r="L42" s="16" t="e">
        <f t="shared" si="5"/>
        <v>#DIV/0!</v>
      </c>
      <c r="M42" s="7" t="e">
        <f t="shared" si="6"/>
        <v>#DIV/0!</v>
      </c>
      <c r="N42" s="8" t="e">
        <f t="shared" si="7"/>
        <v>#DIV/0!</v>
      </c>
    </row>
    <row r="43" spans="5:14" ht="12.75" outlineLevel="1">
      <c r="E43" s="3" t="e">
        <f t="shared" si="8"/>
        <v>#DIV/0!</v>
      </c>
      <c r="G43" s="23">
        <f t="shared" si="1"/>
        <v>0</v>
      </c>
      <c r="H43" s="13">
        <f t="shared" si="2"/>
        <v>0</v>
      </c>
      <c r="J43" s="12" t="e">
        <f t="shared" si="3"/>
        <v>#DIV/0!</v>
      </c>
      <c r="K43" s="12" t="e">
        <f t="shared" si="4"/>
        <v>#DIV/0!</v>
      </c>
      <c r="L43" s="16" t="e">
        <f t="shared" si="5"/>
        <v>#DIV/0!</v>
      </c>
      <c r="M43" s="7" t="e">
        <f t="shared" si="6"/>
        <v>#DIV/0!</v>
      </c>
      <c r="N43" s="8" t="e">
        <f t="shared" si="7"/>
        <v>#DIV/0!</v>
      </c>
    </row>
    <row r="44" spans="5:14" ht="12.75" outlineLevel="1">
      <c r="E44" s="3" t="e">
        <f t="shared" si="8"/>
        <v>#DIV/0!</v>
      </c>
      <c r="G44" s="23">
        <f t="shared" si="1"/>
        <v>0</v>
      </c>
      <c r="H44" s="13">
        <f t="shared" si="2"/>
        <v>0</v>
      </c>
      <c r="J44" s="12" t="e">
        <f t="shared" si="3"/>
        <v>#DIV/0!</v>
      </c>
      <c r="K44" s="12" t="e">
        <f t="shared" si="4"/>
        <v>#DIV/0!</v>
      </c>
      <c r="L44" s="16" t="e">
        <f t="shared" si="5"/>
        <v>#DIV/0!</v>
      </c>
      <c r="M44" s="7" t="e">
        <f t="shared" si="6"/>
        <v>#DIV/0!</v>
      </c>
      <c r="N44" s="8" t="e">
        <f t="shared" si="7"/>
        <v>#DIV/0!</v>
      </c>
    </row>
    <row r="45" spans="5:14" ht="12.75" outlineLevel="1">
      <c r="E45" s="3" t="e">
        <f t="shared" si="8"/>
        <v>#DIV/0!</v>
      </c>
      <c r="G45" s="23">
        <f t="shared" si="1"/>
        <v>0</v>
      </c>
      <c r="H45" s="13">
        <f t="shared" si="2"/>
        <v>0</v>
      </c>
      <c r="J45" s="12" t="e">
        <f t="shared" si="3"/>
        <v>#DIV/0!</v>
      </c>
      <c r="K45" s="12" t="e">
        <f t="shared" si="4"/>
        <v>#DIV/0!</v>
      </c>
      <c r="L45" s="16" t="e">
        <f t="shared" si="5"/>
        <v>#DIV/0!</v>
      </c>
      <c r="M45" s="7" t="e">
        <f t="shared" si="6"/>
        <v>#DIV/0!</v>
      </c>
      <c r="N45" s="8" t="e">
        <f t="shared" si="7"/>
        <v>#DIV/0!</v>
      </c>
    </row>
    <row r="46" spans="5:14" ht="12.75" outlineLevel="1">
      <c r="E46" s="3" t="e">
        <f t="shared" si="8"/>
        <v>#DIV/0!</v>
      </c>
      <c r="G46" s="23">
        <f t="shared" si="1"/>
        <v>0</v>
      </c>
      <c r="H46" s="13">
        <f t="shared" si="2"/>
        <v>0</v>
      </c>
      <c r="J46" s="12" t="e">
        <f t="shared" si="3"/>
        <v>#DIV/0!</v>
      </c>
      <c r="K46" s="12" t="e">
        <f t="shared" si="4"/>
        <v>#DIV/0!</v>
      </c>
      <c r="L46" s="16" t="e">
        <f t="shared" si="5"/>
        <v>#DIV/0!</v>
      </c>
      <c r="M46" s="7" t="e">
        <f t="shared" si="6"/>
        <v>#DIV/0!</v>
      </c>
      <c r="N46" s="8" t="e">
        <f t="shared" si="7"/>
        <v>#DIV/0!</v>
      </c>
    </row>
    <row r="47" spans="5:14" ht="12.75" outlineLevel="1">
      <c r="E47" s="3" t="e">
        <f t="shared" si="8"/>
        <v>#DIV/0!</v>
      </c>
      <c r="G47" s="23">
        <f t="shared" si="1"/>
        <v>0</v>
      </c>
      <c r="H47" s="13">
        <f t="shared" si="2"/>
        <v>0</v>
      </c>
      <c r="J47" s="12" t="e">
        <f t="shared" si="3"/>
        <v>#DIV/0!</v>
      </c>
      <c r="K47" s="12" t="e">
        <f t="shared" si="4"/>
        <v>#DIV/0!</v>
      </c>
      <c r="L47" s="16" t="e">
        <f t="shared" si="5"/>
        <v>#DIV/0!</v>
      </c>
      <c r="M47" s="7" t="e">
        <f t="shared" si="6"/>
        <v>#DIV/0!</v>
      </c>
      <c r="N47" s="8" t="e">
        <f t="shared" si="7"/>
        <v>#DIV/0!</v>
      </c>
    </row>
    <row r="48" spans="5:14" ht="12.75" outlineLevel="1">
      <c r="E48" s="3" t="e">
        <f t="shared" si="8"/>
        <v>#DIV/0!</v>
      </c>
      <c r="G48" s="23">
        <f t="shared" si="1"/>
        <v>0</v>
      </c>
      <c r="H48" s="13">
        <f t="shared" si="2"/>
        <v>0</v>
      </c>
      <c r="J48" s="12" t="e">
        <f t="shared" si="3"/>
        <v>#DIV/0!</v>
      </c>
      <c r="K48" s="12" t="e">
        <f t="shared" si="4"/>
        <v>#DIV/0!</v>
      </c>
      <c r="L48" s="16" t="e">
        <f t="shared" si="5"/>
        <v>#DIV/0!</v>
      </c>
      <c r="M48" s="7" t="e">
        <f t="shared" si="6"/>
        <v>#DIV/0!</v>
      </c>
      <c r="N48" s="8" t="e">
        <f t="shared" si="7"/>
        <v>#DIV/0!</v>
      </c>
    </row>
    <row r="49" spans="5:14" ht="12.75" outlineLevel="1">
      <c r="E49" s="3" t="e">
        <f t="shared" si="8"/>
        <v>#DIV/0!</v>
      </c>
      <c r="G49" s="23">
        <f t="shared" si="1"/>
        <v>0</v>
      </c>
      <c r="H49" s="13">
        <f t="shared" si="2"/>
        <v>0</v>
      </c>
      <c r="J49" s="12" t="e">
        <f t="shared" si="3"/>
        <v>#DIV/0!</v>
      </c>
      <c r="K49" s="12" t="e">
        <f t="shared" si="4"/>
        <v>#DIV/0!</v>
      </c>
      <c r="L49" s="16" t="e">
        <f t="shared" si="5"/>
        <v>#DIV/0!</v>
      </c>
      <c r="M49" s="7" t="e">
        <f t="shared" si="6"/>
        <v>#DIV/0!</v>
      </c>
      <c r="N49" s="8" t="e">
        <f t="shared" si="7"/>
        <v>#DIV/0!</v>
      </c>
    </row>
    <row r="50" spans="5:14" ht="12.75" outlineLevel="1">
      <c r="E50" s="3" t="e">
        <f t="shared" si="8"/>
        <v>#DIV/0!</v>
      </c>
      <c r="G50" s="23">
        <f t="shared" si="1"/>
        <v>0</v>
      </c>
      <c r="H50" s="13">
        <f t="shared" si="2"/>
        <v>0</v>
      </c>
      <c r="J50" s="12" t="e">
        <f t="shared" si="3"/>
        <v>#DIV/0!</v>
      </c>
      <c r="K50" s="12" t="e">
        <f t="shared" si="4"/>
        <v>#DIV/0!</v>
      </c>
      <c r="L50" s="16" t="e">
        <f t="shared" si="5"/>
        <v>#DIV/0!</v>
      </c>
      <c r="M50" s="7" t="e">
        <f t="shared" si="6"/>
        <v>#DIV/0!</v>
      </c>
      <c r="N50" s="8" t="e">
        <f t="shared" si="7"/>
        <v>#DIV/0!</v>
      </c>
    </row>
    <row r="51" spans="5:14" ht="12.75" outlineLevel="1">
      <c r="E51" s="3" t="e">
        <f t="shared" si="8"/>
        <v>#DIV/0!</v>
      </c>
      <c r="G51" s="23">
        <f t="shared" si="1"/>
        <v>0</v>
      </c>
      <c r="H51" s="13">
        <f t="shared" si="2"/>
        <v>0</v>
      </c>
      <c r="J51" s="12" t="e">
        <f t="shared" si="3"/>
        <v>#DIV/0!</v>
      </c>
      <c r="K51" s="12" t="e">
        <f t="shared" si="4"/>
        <v>#DIV/0!</v>
      </c>
      <c r="L51" s="16" t="e">
        <f t="shared" si="5"/>
        <v>#DIV/0!</v>
      </c>
      <c r="M51" s="7" t="e">
        <f t="shared" si="6"/>
        <v>#DIV/0!</v>
      </c>
      <c r="N51" s="8" t="e">
        <f t="shared" si="7"/>
        <v>#DIV/0!</v>
      </c>
    </row>
    <row r="52" spans="5:14" ht="12.75" outlineLevel="1">
      <c r="E52" s="3" t="e">
        <f t="shared" si="8"/>
        <v>#DIV/0!</v>
      </c>
      <c r="G52" s="23">
        <f t="shared" si="1"/>
        <v>0</v>
      </c>
      <c r="H52" s="13">
        <f t="shared" si="2"/>
        <v>0</v>
      </c>
      <c r="J52" s="12" t="e">
        <f t="shared" si="3"/>
        <v>#DIV/0!</v>
      </c>
      <c r="K52" s="12" t="e">
        <f t="shared" si="4"/>
        <v>#DIV/0!</v>
      </c>
      <c r="L52" s="16" t="e">
        <f t="shared" si="5"/>
        <v>#DIV/0!</v>
      </c>
      <c r="M52" s="7" t="e">
        <f t="shared" si="6"/>
        <v>#DIV/0!</v>
      </c>
      <c r="N52" s="8" t="e">
        <f t="shared" si="7"/>
        <v>#DIV/0!</v>
      </c>
    </row>
    <row r="53" spans="5:14" ht="12.75" outlineLevel="1">
      <c r="E53" s="3" t="e">
        <f t="shared" si="8"/>
        <v>#DIV/0!</v>
      </c>
      <c r="G53" s="23">
        <f t="shared" si="1"/>
        <v>0</v>
      </c>
      <c r="H53" s="13">
        <f t="shared" si="2"/>
        <v>0</v>
      </c>
      <c r="J53" s="12" t="e">
        <f t="shared" si="3"/>
        <v>#DIV/0!</v>
      </c>
      <c r="K53" s="12" t="e">
        <f t="shared" si="4"/>
        <v>#DIV/0!</v>
      </c>
      <c r="L53" s="16" t="e">
        <f t="shared" si="5"/>
        <v>#DIV/0!</v>
      </c>
      <c r="M53" s="7" t="e">
        <f t="shared" si="6"/>
        <v>#DIV/0!</v>
      </c>
      <c r="N53" s="8" t="e">
        <f t="shared" si="7"/>
        <v>#DIV/0!</v>
      </c>
    </row>
    <row r="54" spans="5:14" ht="12.75" outlineLevel="1">
      <c r="E54" s="3" t="e">
        <f t="shared" si="8"/>
        <v>#DIV/0!</v>
      </c>
      <c r="G54" s="23">
        <f t="shared" si="1"/>
        <v>0</v>
      </c>
      <c r="H54" s="13">
        <f t="shared" si="2"/>
        <v>0</v>
      </c>
      <c r="J54" s="12" t="e">
        <f t="shared" si="3"/>
        <v>#DIV/0!</v>
      </c>
      <c r="K54" s="12" t="e">
        <f t="shared" si="4"/>
        <v>#DIV/0!</v>
      </c>
      <c r="L54" s="16" t="e">
        <f t="shared" si="5"/>
        <v>#DIV/0!</v>
      </c>
      <c r="M54" s="7" t="e">
        <f t="shared" si="6"/>
        <v>#DIV/0!</v>
      </c>
      <c r="N54" s="8" t="e">
        <f t="shared" si="7"/>
        <v>#DIV/0!</v>
      </c>
    </row>
    <row r="55" spans="5:14" ht="12.75" outlineLevel="1">
      <c r="E55" s="3" t="e">
        <f t="shared" si="8"/>
        <v>#DIV/0!</v>
      </c>
      <c r="G55" s="23">
        <f t="shared" si="1"/>
        <v>0</v>
      </c>
      <c r="H55" s="13">
        <f t="shared" si="2"/>
        <v>0</v>
      </c>
      <c r="J55" s="12" t="e">
        <f t="shared" si="3"/>
        <v>#DIV/0!</v>
      </c>
      <c r="K55" s="12" t="e">
        <f t="shared" si="4"/>
        <v>#DIV/0!</v>
      </c>
      <c r="L55" s="16" t="e">
        <f t="shared" si="5"/>
        <v>#DIV/0!</v>
      </c>
      <c r="M55" s="7" t="e">
        <f t="shared" si="6"/>
        <v>#DIV/0!</v>
      </c>
      <c r="N55" s="8" t="e">
        <f t="shared" si="7"/>
        <v>#DIV/0!</v>
      </c>
    </row>
    <row r="56" spans="5:14" ht="12.75" outlineLevel="1">
      <c r="E56" s="3" t="e">
        <f t="shared" si="8"/>
        <v>#DIV/0!</v>
      </c>
      <c r="G56" s="23">
        <f t="shared" si="1"/>
        <v>0</v>
      </c>
      <c r="H56" s="13">
        <f t="shared" si="2"/>
        <v>0</v>
      </c>
      <c r="J56" s="12" t="e">
        <f t="shared" si="3"/>
        <v>#DIV/0!</v>
      </c>
      <c r="K56" s="12" t="e">
        <f t="shared" si="4"/>
        <v>#DIV/0!</v>
      </c>
      <c r="L56" s="16" t="e">
        <f t="shared" si="5"/>
        <v>#DIV/0!</v>
      </c>
      <c r="M56" s="7" t="e">
        <f t="shared" si="6"/>
        <v>#DIV/0!</v>
      </c>
      <c r="N56" s="8" t="e">
        <f t="shared" si="7"/>
        <v>#DIV/0!</v>
      </c>
    </row>
    <row r="57" spans="5:14" ht="12.75" outlineLevel="1">
      <c r="E57" s="3" t="e">
        <f t="shared" si="8"/>
        <v>#DIV/0!</v>
      </c>
      <c r="G57" s="23">
        <f t="shared" si="1"/>
        <v>0</v>
      </c>
      <c r="H57" s="13">
        <f t="shared" si="2"/>
        <v>0</v>
      </c>
      <c r="J57" s="12" t="e">
        <f t="shared" si="3"/>
        <v>#DIV/0!</v>
      </c>
      <c r="K57" s="12" t="e">
        <f t="shared" si="4"/>
        <v>#DIV/0!</v>
      </c>
      <c r="L57" s="16" t="e">
        <f t="shared" si="5"/>
        <v>#DIV/0!</v>
      </c>
      <c r="M57" s="7" t="e">
        <f t="shared" si="6"/>
        <v>#DIV/0!</v>
      </c>
      <c r="N57" s="8" t="e">
        <f t="shared" si="7"/>
        <v>#DIV/0!</v>
      </c>
    </row>
    <row r="58" spans="5:14" ht="12.75" outlineLevel="1">
      <c r="E58" s="3" t="e">
        <f t="shared" si="8"/>
        <v>#DIV/0!</v>
      </c>
      <c r="G58" s="23">
        <f t="shared" si="1"/>
        <v>0</v>
      </c>
      <c r="H58" s="13">
        <f t="shared" si="2"/>
        <v>0</v>
      </c>
      <c r="J58" s="12" t="e">
        <f t="shared" si="3"/>
        <v>#DIV/0!</v>
      </c>
      <c r="K58" s="12" t="e">
        <f t="shared" si="4"/>
        <v>#DIV/0!</v>
      </c>
      <c r="L58" s="16" t="e">
        <f t="shared" si="5"/>
        <v>#DIV/0!</v>
      </c>
      <c r="M58" s="7" t="e">
        <f t="shared" si="6"/>
        <v>#DIV/0!</v>
      </c>
      <c r="N58" s="8" t="e">
        <f t="shared" si="7"/>
        <v>#DIV/0!</v>
      </c>
    </row>
    <row r="59" spans="5:14" ht="12.75" outlineLevel="1">
      <c r="E59" s="3" t="e">
        <f t="shared" si="8"/>
        <v>#DIV/0!</v>
      </c>
      <c r="G59" s="23">
        <f t="shared" si="1"/>
        <v>0</v>
      </c>
      <c r="H59" s="13">
        <f t="shared" si="2"/>
        <v>0</v>
      </c>
      <c r="J59" s="12" t="e">
        <f t="shared" si="3"/>
        <v>#DIV/0!</v>
      </c>
      <c r="K59" s="12" t="e">
        <f t="shared" si="4"/>
        <v>#DIV/0!</v>
      </c>
      <c r="L59" s="16" t="e">
        <f t="shared" si="5"/>
        <v>#DIV/0!</v>
      </c>
      <c r="M59" s="7" t="e">
        <f t="shared" si="6"/>
        <v>#DIV/0!</v>
      </c>
      <c r="N59" s="8" t="e">
        <f t="shared" si="7"/>
        <v>#DIV/0!</v>
      </c>
    </row>
    <row r="60" spans="5:14" ht="12.75" outlineLevel="1">
      <c r="E60" s="3" t="e">
        <f t="shared" si="8"/>
        <v>#DIV/0!</v>
      </c>
      <c r="G60" s="23">
        <f t="shared" si="1"/>
        <v>0</v>
      </c>
      <c r="H60" s="13">
        <f t="shared" si="2"/>
        <v>0</v>
      </c>
      <c r="J60" s="12" t="e">
        <f t="shared" si="3"/>
        <v>#DIV/0!</v>
      </c>
      <c r="K60" s="12" t="e">
        <f t="shared" si="4"/>
        <v>#DIV/0!</v>
      </c>
      <c r="L60" s="16" t="e">
        <f t="shared" si="5"/>
        <v>#DIV/0!</v>
      </c>
      <c r="M60" s="7" t="e">
        <f t="shared" si="6"/>
        <v>#DIV/0!</v>
      </c>
      <c r="N60" s="8" t="e">
        <f t="shared" si="7"/>
        <v>#DIV/0!</v>
      </c>
    </row>
    <row r="61" spans="5:14" ht="12.75" outlineLevel="1">
      <c r="E61" s="3" t="e">
        <f t="shared" si="8"/>
        <v>#DIV/0!</v>
      </c>
      <c r="G61" s="23">
        <f t="shared" si="1"/>
        <v>0</v>
      </c>
      <c r="H61" s="13">
        <f t="shared" si="2"/>
        <v>0</v>
      </c>
      <c r="J61" s="12" t="e">
        <f t="shared" si="3"/>
        <v>#DIV/0!</v>
      </c>
      <c r="K61" s="12" t="e">
        <f t="shared" si="4"/>
        <v>#DIV/0!</v>
      </c>
      <c r="L61" s="16" t="e">
        <f t="shared" si="5"/>
        <v>#DIV/0!</v>
      </c>
      <c r="M61" s="7" t="e">
        <f t="shared" si="6"/>
        <v>#DIV/0!</v>
      </c>
      <c r="N61" s="8" t="e">
        <f t="shared" si="7"/>
        <v>#DIV/0!</v>
      </c>
    </row>
    <row r="62" spans="5:14" ht="12.75" outlineLevel="1">
      <c r="E62" s="3" t="e">
        <f t="shared" si="8"/>
        <v>#DIV/0!</v>
      </c>
      <c r="G62" s="23">
        <f t="shared" si="1"/>
        <v>0</v>
      </c>
      <c r="H62" s="13">
        <f t="shared" si="2"/>
        <v>0</v>
      </c>
      <c r="J62" s="12" t="e">
        <f t="shared" si="3"/>
        <v>#DIV/0!</v>
      </c>
      <c r="K62" s="12" t="e">
        <f t="shared" si="4"/>
        <v>#DIV/0!</v>
      </c>
      <c r="L62" s="16" t="e">
        <f t="shared" si="5"/>
        <v>#DIV/0!</v>
      </c>
      <c r="M62" s="7" t="e">
        <f t="shared" si="6"/>
        <v>#DIV/0!</v>
      </c>
      <c r="N62" s="8" t="e">
        <f t="shared" si="7"/>
        <v>#DIV/0!</v>
      </c>
    </row>
    <row r="63" spans="5:14" ht="12.75" outlineLevel="1">
      <c r="E63" s="3" t="e">
        <f t="shared" si="8"/>
        <v>#DIV/0!</v>
      </c>
      <c r="G63" s="23">
        <f t="shared" si="1"/>
        <v>0</v>
      </c>
      <c r="H63" s="13">
        <f t="shared" si="2"/>
        <v>0</v>
      </c>
      <c r="J63" s="12" t="e">
        <f t="shared" si="3"/>
        <v>#DIV/0!</v>
      </c>
      <c r="K63" s="12" t="e">
        <f t="shared" si="4"/>
        <v>#DIV/0!</v>
      </c>
      <c r="L63" s="16" t="e">
        <f t="shared" si="5"/>
        <v>#DIV/0!</v>
      </c>
      <c r="M63" s="7" t="e">
        <f t="shared" si="6"/>
        <v>#DIV/0!</v>
      </c>
      <c r="N63" s="8" t="e">
        <f t="shared" si="7"/>
        <v>#DIV/0!</v>
      </c>
    </row>
    <row r="64" spans="5:14" ht="12.75" outlineLevel="1">
      <c r="E64" s="3" t="e">
        <f t="shared" si="8"/>
        <v>#DIV/0!</v>
      </c>
      <c r="G64" s="23">
        <f t="shared" si="1"/>
        <v>0</v>
      </c>
      <c r="H64" s="13">
        <f t="shared" si="2"/>
        <v>0</v>
      </c>
      <c r="J64" s="12" t="e">
        <f t="shared" si="3"/>
        <v>#DIV/0!</v>
      </c>
      <c r="K64" s="12" t="e">
        <f t="shared" si="4"/>
        <v>#DIV/0!</v>
      </c>
      <c r="L64" s="16" t="e">
        <f t="shared" si="5"/>
        <v>#DIV/0!</v>
      </c>
      <c r="M64" s="7" t="e">
        <f t="shared" si="6"/>
        <v>#DIV/0!</v>
      </c>
      <c r="N64" s="8" t="e">
        <f t="shared" si="7"/>
        <v>#DIV/0!</v>
      </c>
    </row>
    <row r="65" spans="5:14" ht="12.75" outlineLevel="1">
      <c r="E65" s="3" t="e">
        <f t="shared" si="8"/>
        <v>#DIV/0!</v>
      </c>
      <c r="G65" s="23">
        <f t="shared" si="1"/>
        <v>0</v>
      </c>
      <c r="H65" s="13">
        <f t="shared" si="2"/>
        <v>0</v>
      </c>
      <c r="J65" s="12" t="e">
        <f t="shared" si="3"/>
        <v>#DIV/0!</v>
      </c>
      <c r="K65" s="12" t="e">
        <f t="shared" si="4"/>
        <v>#DIV/0!</v>
      </c>
      <c r="L65" s="16" t="e">
        <f t="shared" si="5"/>
        <v>#DIV/0!</v>
      </c>
      <c r="M65" s="7" t="e">
        <f t="shared" si="6"/>
        <v>#DIV/0!</v>
      </c>
      <c r="N65" s="8" t="e">
        <f t="shared" si="7"/>
        <v>#DIV/0!</v>
      </c>
    </row>
    <row r="66" spans="5:14" ht="12.75" outlineLevel="1">
      <c r="E66" s="3" t="e">
        <f t="shared" si="8"/>
        <v>#DIV/0!</v>
      </c>
      <c r="G66" s="23">
        <f t="shared" si="1"/>
        <v>0</v>
      </c>
      <c r="H66" s="13">
        <f t="shared" si="2"/>
        <v>0</v>
      </c>
      <c r="J66" s="12" t="e">
        <f t="shared" si="3"/>
        <v>#DIV/0!</v>
      </c>
      <c r="K66" s="12" t="e">
        <f t="shared" si="4"/>
        <v>#DIV/0!</v>
      </c>
      <c r="L66" s="16" t="e">
        <f t="shared" si="5"/>
        <v>#DIV/0!</v>
      </c>
      <c r="M66" s="7" t="e">
        <f t="shared" si="6"/>
        <v>#DIV/0!</v>
      </c>
      <c r="N66" s="8" t="e">
        <f t="shared" si="7"/>
        <v>#DIV/0!</v>
      </c>
    </row>
    <row r="67" spans="5:14" ht="12.75" outlineLevel="1">
      <c r="E67" s="3" t="e">
        <f t="shared" si="8"/>
        <v>#DIV/0!</v>
      </c>
      <c r="G67" s="23">
        <f t="shared" si="1"/>
        <v>0</v>
      </c>
      <c r="H67" s="13">
        <f t="shared" si="2"/>
        <v>0</v>
      </c>
      <c r="J67" s="12" t="e">
        <f t="shared" si="3"/>
        <v>#DIV/0!</v>
      </c>
      <c r="K67" s="12" t="e">
        <f t="shared" si="4"/>
        <v>#DIV/0!</v>
      </c>
      <c r="L67" s="16" t="e">
        <f t="shared" si="5"/>
        <v>#DIV/0!</v>
      </c>
      <c r="M67" s="7" t="e">
        <f t="shared" si="6"/>
        <v>#DIV/0!</v>
      </c>
      <c r="N67" s="8" t="e">
        <f t="shared" si="7"/>
        <v>#DIV/0!</v>
      </c>
    </row>
    <row r="68" spans="5:14" ht="12.75" outlineLevel="1">
      <c r="E68" s="3" t="e">
        <f t="shared" si="8"/>
        <v>#DIV/0!</v>
      </c>
      <c r="G68" s="23">
        <f aca="true" t="shared" si="9" ref="G68:G86">A68</f>
        <v>0</v>
      </c>
      <c r="H68" s="13">
        <f aca="true" t="shared" si="10" ref="H68:H86">$B68</f>
        <v>0</v>
      </c>
      <c r="J68" s="12" t="e">
        <f t="shared" si="3"/>
        <v>#DIV/0!</v>
      </c>
      <c r="K68" s="12" t="e">
        <f t="shared" si="4"/>
        <v>#DIV/0!</v>
      </c>
      <c r="L68" s="16" t="e">
        <f t="shared" si="5"/>
        <v>#DIV/0!</v>
      </c>
      <c r="M68" s="7" t="e">
        <f t="shared" si="6"/>
        <v>#DIV/0!</v>
      </c>
      <c r="N68" s="8" t="e">
        <f t="shared" si="7"/>
        <v>#DIV/0!</v>
      </c>
    </row>
    <row r="69" spans="5:14" ht="12.75" outlineLevel="1">
      <c r="E69" s="3" t="e">
        <f t="shared" si="8"/>
        <v>#DIV/0!</v>
      </c>
      <c r="G69" s="23">
        <f t="shared" si="9"/>
        <v>0</v>
      </c>
      <c r="H69" s="13">
        <f t="shared" si="10"/>
        <v>0</v>
      </c>
      <c r="J69" s="12" t="e">
        <f t="shared" si="3"/>
        <v>#DIV/0!</v>
      </c>
      <c r="K69" s="12" t="e">
        <f t="shared" si="4"/>
        <v>#DIV/0!</v>
      </c>
      <c r="L69" s="16" t="e">
        <f t="shared" si="5"/>
        <v>#DIV/0!</v>
      </c>
      <c r="M69" s="7" t="e">
        <f t="shared" si="6"/>
        <v>#DIV/0!</v>
      </c>
      <c r="N69" s="8" t="e">
        <f t="shared" si="7"/>
        <v>#DIV/0!</v>
      </c>
    </row>
    <row r="70" spans="5:14" ht="12.75" outlineLevel="1">
      <c r="E70" s="3" t="e">
        <f t="shared" si="8"/>
        <v>#DIV/0!</v>
      </c>
      <c r="G70" s="23">
        <f t="shared" si="9"/>
        <v>0</v>
      </c>
      <c r="H70" s="13">
        <f t="shared" si="10"/>
        <v>0</v>
      </c>
      <c r="J70" s="12" t="e">
        <f t="shared" si="3"/>
        <v>#DIV/0!</v>
      </c>
      <c r="K70" s="12" t="e">
        <f t="shared" si="4"/>
        <v>#DIV/0!</v>
      </c>
      <c r="L70" s="16" t="e">
        <f t="shared" si="5"/>
        <v>#DIV/0!</v>
      </c>
      <c r="M70" s="7" t="e">
        <f t="shared" si="6"/>
        <v>#DIV/0!</v>
      </c>
      <c r="N70" s="8" t="e">
        <f t="shared" si="7"/>
        <v>#DIV/0!</v>
      </c>
    </row>
    <row r="71" spans="5:14" ht="12.75" outlineLevel="1">
      <c r="E71" s="3" t="e">
        <f t="shared" si="8"/>
        <v>#DIV/0!</v>
      </c>
      <c r="G71" s="23">
        <f t="shared" si="9"/>
        <v>0</v>
      </c>
      <c r="H71" s="13">
        <f t="shared" si="10"/>
        <v>0</v>
      </c>
      <c r="J71" s="12" t="e">
        <f t="shared" si="3"/>
        <v>#DIV/0!</v>
      </c>
      <c r="K71" s="12" t="e">
        <f t="shared" si="4"/>
        <v>#DIV/0!</v>
      </c>
      <c r="L71" s="16" t="e">
        <f t="shared" si="5"/>
        <v>#DIV/0!</v>
      </c>
      <c r="M71" s="7" t="e">
        <f t="shared" si="6"/>
        <v>#DIV/0!</v>
      </c>
      <c r="N71" s="8" t="e">
        <f t="shared" si="7"/>
        <v>#DIV/0!</v>
      </c>
    </row>
    <row r="72" spans="5:14" ht="12.75" outlineLevel="1">
      <c r="E72" s="3" t="e">
        <f t="shared" si="8"/>
        <v>#DIV/0!</v>
      </c>
      <c r="G72" s="23">
        <f t="shared" si="9"/>
        <v>0</v>
      </c>
      <c r="H72" s="13">
        <f t="shared" si="10"/>
        <v>0</v>
      </c>
      <c r="J72" s="12" t="e">
        <f t="shared" si="3"/>
        <v>#DIV/0!</v>
      </c>
      <c r="K72" s="12" t="e">
        <f t="shared" si="4"/>
        <v>#DIV/0!</v>
      </c>
      <c r="L72" s="16" t="e">
        <f t="shared" si="5"/>
        <v>#DIV/0!</v>
      </c>
      <c r="M72" s="7" t="e">
        <f t="shared" si="6"/>
        <v>#DIV/0!</v>
      </c>
      <c r="N72" s="8" t="e">
        <f t="shared" si="7"/>
        <v>#DIV/0!</v>
      </c>
    </row>
    <row r="73" spans="5:14" ht="12.75" outlineLevel="1">
      <c r="E73" s="3" t="e">
        <f t="shared" si="8"/>
        <v>#DIV/0!</v>
      </c>
      <c r="G73" s="23">
        <f t="shared" si="9"/>
        <v>0</v>
      </c>
      <c r="H73" s="13">
        <f t="shared" si="10"/>
        <v>0</v>
      </c>
      <c r="J73" s="12" t="e">
        <f t="shared" si="3"/>
        <v>#DIV/0!</v>
      </c>
      <c r="K73" s="12" t="e">
        <f t="shared" si="4"/>
        <v>#DIV/0!</v>
      </c>
      <c r="L73" s="16" t="e">
        <f t="shared" si="5"/>
        <v>#DIV/0!</v>
      </c>
      <c r="M73" s="7" t="e">
        <f t="shared" si="6"/>
        <v>#DIV/0!</v>
      </c>
      <c r="N73" s="8" t="e">
        <f t="shared" si="7"/>
        <v>#DIV/0!</v>
      </c>
    </row>
    <row r="74" spans="5:14" ht="12.75" outlineLevel="1">
      <c r="E74" s="3" t="e">
        <f t="shared" si="8"/>
        <v>#DIV/0!</v>
      </c>
      <c r="G74" s="23">
        <f t="shared" si="9"/>
        <v>0</v>
      </c>
      <c r="H74" s="13">
        <f t="shared" si="10"/>
        <v>0</v>
      </c>
      <c r="J74" s="12" t="e">
        <f t="shared" si="3"/>
        <v>#DIV/0!</v>
      </c>
      <c r="K74" s="12" t="e">
        <f t="shared" si="4"/>
        <v>#DIV/0!</v>
      </c>
      <c r="L74" s="16" t="e">
        <f t="shared" si="5"/>
        <v>#DIV/0!</v>
      </c>
      <c r="M74" s="7" t="e">
        <f t="shared" si="6"/>
        <v>#DIV/0!</v>
      </c>
      <c r="N74" s="8" t="e">
        <f t="shared" si="7"/>
        <v>#DIV/0!</v>
      </c>
    </row>
    <row r="75" spans="3:14" ht="12.75" outlineLevel="1">
      <c r="C75" s="9"/>
      <c r="E75" s="3" t="e">
        <f t="shared" si="8"/>
        <v>#DIV/0!</v>
      </c>
      <c r="G75" s="23">
        <f t="shared" si="9"/>
        <v>0</v>
      </c>
      <c r="H75" s="13">
        <f t="shared" si="10"/>
        <v>0</v>
      </c>
      <c r="J75" s="12" t="e">
        <f t="shared" si="3"/>
        <v>#DIV/0!</v>
      </c>
      <c r="K75" s="12" t="e">
        <f t="shared" si="4"/>
        <v>#DIV/0!</v>
      </c>
      <c r="L75" s="16" t="e">
        <f t="shared" si="5"/>
        <v>#DIV/0!</v>
      </c>
      <c r="M75" s="7" t="e">
        <f t="shared" si="6"/>
        <v>#DIV/0!</v>
      </c>
      <c r="N75" s="8" t="e">
        <f t="shared" si="7"/>
        <v>#DIV/0!</v>
      </c>
    </row>
    <row r="76" spans="5:14" ht="12.75" outlineLevel="1">
      <c r="E76" s="3" t="e">
        <f t="shared" si="8"/>
        <v>#DIV/0!</v>
      </c>
      <c r="G76" s="23">
        <f t="shared" si="9"/>
        <v>0</v>
      </c>
      <c r="H76" s="13">
        <f t="shared" si="10"/>
        <v>0</v>
      </c>
      <c r="I76"/>
      <c r="J76" s="12" t="e">
        <f t="shared" si="3"/>
        <v>#DIV/0!</v>
      </c>
      <c r="K76" s="12" t="e">
        <f t="shared" si="4"/>
        <v>#DIV/0!</v>
      </c>
      <c r="L76" s="16" t="e">
        <f t="shared" si="5"/>
        <v>#DIV/0!</v>
      </c>
      <c r="M76" s="7" t="e">
        <f t="shared" si="6"/>
        <v>#DIV/0!</v>
      </c>
      <c r="N76" s="8" t="e">
        <f t="shared" si="7"/>
        <v>#DIV/0!</v>
      </c>
    </row>
    <row r="77" spans="5:14" ht="12.75" outlineLevel="1">
      <c r="E77" s="3" t="e">
        <f t="shared" si="8"/>
        <v>#DIV/0!</v>
      </c>
      <c r="G77" s="23">
        <f t="shared" si="9"/>
        <v>0</v>
      </c>
      <c r="H77" s="13">
        <f t="shared" si="10"/>
        <v>0</v>
      </c>
      <c r="I77"/>
      <c r="J77" s="12" t="e">
        <f t="shared" si="3"/>
        <v>#DIV/0!</v>
      </c>
      <c r="K77" s="12" t="e">
        <f t="shared" si="4"/>
        <v>#DIV/0!</v>
      </c>
      <c r="L77" s="16" t="e">
        <f t="shared" si="5"/>
        <v>#DIV/0!</v>
      </c>
      <c r="M77" s="7" t="e">
        <f t="shared" si="6"/>
        <v>#DIV/0!</v>
      </c>
      <c r="N77" s="8" t="e">
        <f t="shared" si="7"/>
        <v>#DIV/0!</v>
      </c>
    </row>
    <row r="78" spans="5:14" ht="12.75" outlineLevel="1">
      <c r="E78" s="3" t="e">
        <f t="shared" si="8"/>
        <v>#DIV/0!</v>
      </c>
      <c r="G78" s="23">
        <f t="shared" si="9"/>
        <v>0</v>
      </c>
      <c r="H78" s="13">
        <f t="shared" si="10"/>
        <v>0</v>
      </c>
      <c r="I78"/>
      <c r="J78" s="12" t="e">
        <f t="shared" si="3"/>
        <v>#DIV/0!</v>
      </c>
      <c r="K78" s="12" t="e">
        <f t="shared" si="4"/>
        <v>#DIV/0!</v>
      </c>
      <c r="L78" s="16" t="e">
        <f t="shared" si="5"/>
        <v>#DIV/0!</v>
      </c>
      <c r="M78" s="7" t="e">
        <f t="shared" si="6"/>
        <v>#DIV/0!</v>
      </c>
      <c r="N78" s="8" t="e">
        <f t="shared" si="7"/>
        <v>#DIV/0!</v>
      </c>
    </row>
    <row r="79" spans="5:14" ht="12.75" outlineLevel="1">
      <c r="E79" s="3" t="e">
        <f t="shared" si="8"/>
        <v>#DIV/0!</v>
      </c>
      <c r="G79" s="23">
        <f t="shared" si="9"/>
        <v>0</v>
      </c>
      <c r="H79" s="13">
        <f t="shared" si="10"/>
        <v>0</v>
      </c>
      <c r="I79"/>
      <c r="J79" s="12" t="e">
        <f aca="true" t="shared" si="11" ref="J79:J86">100-100*($B79-$B67)/$B79</f>
        <v>#DIV/0!</v>
      </c>
      <c r="K79" s="12" t="e">
        <f aca="true" t="shared" si="12" ref="K79:K86">100*AVERAGE($B68:$B79)/$B79</f>
        <v>#DIV/0!</v>
      </c>
      <c r="L79" s="16" t="e">
        <f aca="true" t="shared" si="13" ref="L79:L86">100*(AVERAGE($C68:$C79)/$C79)/(AVERAGE($B68:$B79)/$B79)</f>
        <v>#DIV/0!</v>
      </c>
      <c r="M79" s="7" t="e">
        <f aca="true" t="shared" si="14" ref="M79:M86">IF(AND(AVERAGE($B71:$B79)/$B79&lt;1,(AVERAGE($C71:$C79)/$C79/(AVERAGE($B71:$B79)/$B79))&gt;1),"*","")</f>
        <v>#DIV/0!</v>
      </c>
      <c r="N79" s="8" t="e">
        <f aca="true" t="shared" si="15" ref="N79:N86">100*AVERAGE($E68:$E79)/STDEVA($E68:$E79)</f>
        <v>#DIV/0!</v>
      </c>
    </row>
    <row r="80" spans="5:14" ht="12.75" outlineLevel="1">
      <c r="E80" s="3" t="e">
        <f t="shared" si="8"/>
        <v>#DIV/0!</v>
      </c>
      <c r="G80" s="23">
        <f t="shared" si="9"/>
        <v>0</v>
      </c>
      <c r="H80" s="13">
        <f t="shared" si="10"/>
        <v>0</v>
      </c>
      <c r="I80"/>
      <c r="J80" s="12" t="e">
        <f t="shared" si="11"/>
        <v>#DIV/0!</v>
      </c>
      <c r="K80" s="12" t="e">
        <f t="shared" si="12"/>
        <v>#DIV/0!</v>
      </c>
      <c r="L80" s="16" t="e">
        <f t="shared" si="13"/>
        <v>#DIV/0!</v>
      </c>
      <c r="M80" s="7" t="e">
        <f t="shared" si="14"/>
        <v>#DIV/0!</v>
      </c>
      <c r="N80" s="8" t="e">
        <f t="shared" si="15"/>
        <v>#DIV/0!</v>
      </c>
    </row>
    <row r="81" spans="5:14" ht="12.75" outlineLevel="1">
      <c r="E81" s="3" t="e">
        <f t="shared" si="8"/>
        <v>#DIV/0!</v>
      </c>
      <c r="G81" s="23">
        <f t="shared" si="9"/>
        <v>0</v>
      </c>
      <c r="H81" s="13">
        <f t="shared" si="10"/>
        <v>0</v>
      </c>
      <c r="I81"/>
      <c r="J81" s="12" t="e">
        <f t="shared" si="11"/>
        <v>#DIV/0!</v>
      </c>
      <c r="K81" s="12" t="e">
        <f t="shared" si="12"/>
        <v>#DIV/0!</v>
      </c>
      <c r="L81" s="16" t="e">
        <f t="shared" si="13"/>
        <v>#DIV/0!</v>
      </c>
      <c r="M81" s="7" t="e">
        <f t="shared" si="14"/>
        <v>#DIV/0!</v>
      </c>
      <c r="N81" s="8" t="e">
        <f t="shared" si="15"/>
        <v>#DIV/0!</v>
      </c>
    </row>
    <row r="82" spans="5:14" ht="12.75" outlineLevel="1">
      <c r="E82" s="3" t="e">
        <f t="shared" si="8"/>
        <v>#DIV/0!</v>
      </c>
      <c r="G82" s="23">
        <f t="shared" si="9"/>
        <v>0</v>
      </c>
      <c r="H82" s="13">
        <f t="shared" si="10"/>
        <v>0</v>
      </c>
      <c r="I82"/>
      <c r="J82" s="12" t="e">
        <f t="shared" si="11"/>
        <v>#DIV/0!</v>
      </c>
      <c r="K82" s="12" t="e">
        <f t="shared" si="12"/>
        <v>#DIV/0!</v>
      </c>
      <c r="L82" s="16" t="e">
        <f t="shared" si="13"/>
        <v>#DIV/0!</v>
      </c>
      <c r="M82" s="7" t="e">
        <f t="shared" si="14"/>
        <v>#DIV/0!</v>
      </c>
      <c r="N82" s="8" t="e">
        <f t="shared" si="15"/>
        <v>#DIV/0!</v>
      </c>
    </row>
    <row r="83" spans="5:14" ht="12.75" outlineLevel="1">
      <c r="E83" s="3" t="e">
        <f t="shared" si="8"/>
        <v>#DIV/0!</v>
      </c>
      <c r="G83" s="23">
        <f t="shared" si="9"/>
        <v>0</v>
      </c>
      <c r="H83" s="13">
        <f t="shared" si="10"/>
        <v>0</v>
      </c>
      <c r="I83"/>
      <c r="J83" s="12" t="e">
        <f t="shared" si="11"/>
        <v>#DIV/0!</v>
      </c>
      <c r="K83" s="12" t="e">
        <f t="shared" si="12"/>
        <v>#DIV/0!</v>
      </c>
      <c r="L83" s="16" t="e">
        <f t="shared" si="13"/>
        <v>#DIV/0!</v>
      </c>
      <c r="M83" s="7" t="e">
        <f t="shared" si="14"/>
        <v>#DIV/0!</v>
      </c>
      <c r="N83" s="8" t="e">
        <f t="shared" si="15"/>
        <v>#DIV/0!</v>
      </c>
    </row>
    <row r="84" spans="5:14" ht="12.75" outlineLevel="1">
      <c r="E84" s="3" t="e">
        <f t="shared" si="8"/>
        <v>#DIV/0!</v>
      </c>
      <c r="G84" s="23">
        <f t="shared" si="9"/>
        <v>0</v>
      </c>
      <c r="H84" s="13">
        <f t="shared" si="10"/>
        <v>0</v>
      </c>
      <c r="I84"/>
      <c r="J84" s="12" t="e">
        <f t="shared" si="11"/>
        <v>#DIV/0!</v>
      </c>
      <c r="K84" s="12" t="e">
        <f t="shared" si="12"/>
        <v>#DIV/0!</v>
      </c>
      <c r="L84" s="16" t="e">
        <f t="shared" si="13"/>
        <v>#DIV/0!</v>
      </c>
      <c r="M84" s="7" t="e">
        <f t="shared" si="14"/>
        <v>#DIV/0!</v>
      </c>
      <c r="N84" s="8" t="e">
        <f t="shared" si="15"/>
        <v>#DIV/0!</v>
      </c>
    </row>
    <row r="85" spans="5:14" ht="12.75" outlineLevel="1">
      <c r="E85" s="3" t="e">
        <f t="shared" si="8"/>
        <v>#DIV/0!</v>
      </c>
      <c r="G85" s="23">
        <f t="shared" si="9"/>
        <v>0</v>
      </c>
      <c r="H85" s="13">
        <f t="shared" si="10"/>
        <v>0</v>
      </c>
      <c r="I85"/>
      <c r="J85" s="12" t="e">
        <f t="shared" si="11"/>
        <v>#DIV/0!</v>
      </c>
      <c r="K85" s="12" t="e">
        <f t="shared" si="12"/>
        <v>#DIV/0!</v>
      </c>
      <c r="L85" s="16" t="e">
        <f t="shared" si="13"/>
        <v>#DIV/0!</v>
      </c>
      <c r="M85" s="7" t="e">
        <f t="shared" si="14"/>
        <v>#DIV/0!</v>
      </c>
      <c r="N85" s="8" t="e">
        <f t="shared" si="15"/>
        <v>#DIV/0!</v>
      </c>
    </row>
    <row r="86" spans="5:14" ht="12.75" outlineLevel="1">
      <c r="E86" s="3" t="e">
        <f>100*($B90-$B89)/$B90</f>
        <v>#DIV/0!</v>
      </c>
      <c r="G86" s="23">
        <f t="shared" si="9"/>
        <v>0</v>
      </c>
      <c r="H86" s="13">
        <f t="shared" si="10"/>
        <v>0</v>
      </c>
      <c r="I86"/>
      <c r="J86" s="12" t="e">
        <f t="shared" si="11"/>
        <v>#DIV/0!</v>
      </c>
      <c r="K86" s="12" t="e">
        <f t="shared" si="12"/>
        <v>#DIV/0!</v>
      </c>
      <c r="L86" s="16" t="e">
        <f t="shared" si="13"/>
        <v>#DIV/0!</v>
      </c>
      <c r="M86" s="7" t="e">
        <f t="shared" si="14"/>
        <v>#DIV/0!</v>
      </c>
      <c r="N86" s="8" t="e">
        <f t="shared" si="15"/>
        <v>#DIV/0!</v>
      </c>
    </row>
  </sheetData>
  <sheetProtection/>
  <printOptions/>
  <pageMargins left="0.79" right="0.79" top="1.05" bottom="1.05" header="0.79" footer="0.79"/>
  <pageSetup horizontalDpi="300" verticalDpi="300" orientation="portrait" paperSize="9"/>
  <headerFooter scaleWithDoc="0" alignWithMargins="0">
    <oddHeader>&amp;C&amp;"Times New Roman,Standaard"&amp;12&amp;A</oddHeader>
    <oddFooter>&amp;C&amp;"Times New Roman,Standaard"&amp;12Pagina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N43"/>
  <sheetViews>
    <sheetView zoomScale="80" zoomScaleNormal="80" workbookViewId="0" topLeftCell="A1">
      <selection activeCell="C34" sqref="C34"/>
    </sheetView>
  </sheetViews>
  <sheetFormatPr defaultColWidth="12.28125" defaultRowHeight="12.75" customHeight="1" outlineLevelRow="1"/>
  <cols>
    <col min="1" max="1" width="8.7109375" style="1" bestFit="1" customWidth="1"/>
    <col min="2" max="3" width="8.28125" style="2" bestFit="1" customWidth="1"/>
    <col min="4" max="4" width="11.57421875" style="0" bestFit="1" customWidth="1"/>
    <col min="5" max="5" width="11.57421875" style="3" bestFit="1" customWidth="1"/>
    <col min="6" max="6" width="11.57421875" style="0" bestFit="1" customWidth="1"/>
    <col min="7" max="7" width="11.57421875" style="4" bestFit="1" customWidth="1"/>
    <col min="8" max="8" width="11.57421875" style="5" bestFit="1" customWidth="1"/>
    <col min="9" max="9" width="11.57421875" style="6" bestFit="1" customWidth="1"/>
    <col min="10" max="12" width="11.57421875" style="4" bestFit="1" customWidth="1"/>
    <col min="13" max="13" width="11.57421875" style="7" bestFit="1" customWidth="1"/>
    <col min="14" max="14" width="11.57421875" style="8" bestFit="1" customWidth="1"/>
    <col min="15" max="248" width="11.57421875" style="0" bestFit="1" customWidth="1"/>
  </cols>
  <sheetData>
    <row r="1" spans="2:7" ht="12.75" outlineLevel="1">
      <c r="B1" s="2" t="s">
        <v>1085</v>
      </c>
      <c r="C1" s="2" t="s">
        <v>0</v>
      </c>
      <c r="G1" s="4" t="str">
        <f>B1</f>
        <v>BasMat</v>
      </c>
    </row>
    <row r="2" spans="1:14" ht="12.75" outlineLevel="1">
      <c r="A2" s="1" t="s">
        <v>1</v>
      </c>
      <c r="B2" s="2" t="s">
        <v>5</v>
      </c>
      <c r="C2" s="2" t="s">
        <v>5</v>
      </c>
      <c r="E2" s="3" t="s">
        <v>6</v>
      </c>
      <c r="G2" s="4" t="s">
        <v>1</v>
      </c>
      <c r="H2" s="5" t="s">
        <v>7</v>
      </c>
      <c r="J2" s="4" t="s">
        <v>8</v>
      </c>
      <c r="K2" s="4" t="s">
        <v>9</v>
      </c>
      <c r="L2" s="4" t="s">
        <v>10</v>
      </c>
      <c r="N2" s="8" t="s">
        <v>11</v>
      </c>
    </row>
    <row r="3" spans="1:13" ht="12.75" outlineLevel="1">
      <c r="A3" s="1">
        <v>201608</v>
      </c>
      <c r="B3" s="2">
        <v>1291.84</v>
      </c>
      <c r="C3" s="2">
        <v>3553.3700000000003</v>
      </c>
      <c r="G3" s="4">
        <f aca="true" t="shared" si="0" ref="G3:G43">A3</f>
        <v>201608</v>
      </c>
      <c r="H3" s="5">
        <f aca="true" t="shared" si="1" ref="H3:H43">$B3</f>
        <v>1291.84</v>
      </c>
      <c r="L3" s="10"/>
      <c r="M3" s="7">
        <f>IF(AND(AVERAGE($B3)/$B3&lt;1,(AVERAGE($C3)/$C3/(AVERAGE($B3)/$B3))&gt;1),"*","")</f>
      </c>
    </row>
    <row r="4" spans="1:12" ht="12.75" outlineLevel="1">
      <c r="A4" s="1">
        <v>201609</v>
      </c>
      <c r="B4" s="2">
        <v>1355.87</v>
      </c>
      <c r="C4" s="2">
        <v>3555.92</v>
      </c>
      <c r="E4" s="3">
        <f aca="true" t="shared" si="2" ref="E4:E43">100*($B4-$B3)/$B4</f>
        <v>4.722429141436862</v>
      </c>
      <c r="G4" s="4">
        <f t="shared" si="0"/>
        <v>201609</v>
      </c>
      <c r="H4" s="5">
        <f t="shared" si="1"/>
        <v>1355.87</v>
      </c>
      <c r="L4" s="10"/>
    </row>
    <row r="5" spans="1:12" ht="12.75" outlineLevel="1">
      <c r="A5" s="1">
        <v>201610</v>
      </c>
      <c r="B5" s="2">
        <v>1352.43</v>
      </c>
      <c r="C5" s="2">
        <v>3540.56</v>
      </c>
      <c r="E5" s="3">
        <f t="shared" si="2"/>
        <v>-0.2543569722647255</v>
      </c>
      <c r="G5" s="4">
        <f t="shared" si="0"/>
        <v>201610</v>
      </c>
      <c r="H5" s="5">
        <f t="shared" si="1"/>
        <v>1352.43</v>
      </c>
      <c r="L5" s="10"/>
    </row>
    <row r="6" spans="1:12" ht="12.75" outlineLevel="1">
      <c r="A6" s="1">
        <v>201611</v>
      </c>
      <c r="B6" s="2">
        <v>1402.56</v>
      </c>
      <c r="C6" s="2">
        <v>3478.63</v>
      </c>
      <c r="E6" s="3">
        <f t="shared" si="2"/>
        <v>3.574178644763852</v>
      </c>
      <c r="G6" s="4">
        <f t="shared" si="0"/>
        <v>201611</v>
      </c>
      <c r="H6" s="5">
        <f t="shared" si="1"/>
        <v>1402.56</v>
      </c>
      <c r="L6" s="10"/>
    </row>
    <row r="7" spans="1:12" ht="12.75" outlineLevel="1">
      <c r="A7" s="1">
        <v>201612</v>
      </c>
      <c r="B7" s="2">
        <v>1428.6899999999998</v>
      </c>
      <c r="C7" s="2">
        <v>3606.36</v>
      </c>
      <c r="E7" s="3">
        <f t="shared" si="2"/>
        <v>1.828948197299616</v>
      </c>
      <c r="G7" s="4">
        <f t="shared" si="0"/>
        <v>201612</v>
      </c>
      <c r="H7" s="5">
        <f t="shared" si="1"/>
        <v>1428.6899999999998</v>
      </c>
      <c r="L7" s="10"/>
    </row>
    <row r="8" spans="1:12" ht="12.75" outlineLevel="1">
      <c r="A8" s="1">
        <v>201701</v>
      </c>
      <c r="B8" s="2">
        <v>1394.94</v>
      </c>
      <c r="C8" s="2">
        <v>3542.27</v>
      </c>
      <c r="E8" s="3">
        <f t="shared" si="2"/>
        <v>-2.419458901458111</v>
      </c>
      <c r="G8" s="4">
        <f t="shared" si="0"/>
        <v>201701</v>
      </c>
      <c r="H8" s="5">
        <f t="shared" si="1"/>
        <v>1394.94</v>
      </c>
      <c r="L8" s="10"/>
    </row>
    <row r="9" spans="1:12" ht="12.75" outlineLevel="1">
      <c r="A9" s="1">
        <v>201702</v>
      </c>
      <c r="B9" s="2">
        <v>1379.86</v>
      </c>
      <c r="C9" s="2">
        <v>3584.13</v>
      </c>
      <c r="E9" s="3">
        <f t="shared" si="2"/>
        <v>-1.0928644934993519</v>
      </c>
      <c r="G9" s="4">
        <f t="shared" si="0"/>
        <v>201702</v>
      </c>
      <c r="H9" s="5">
        <f t="shared" si="1"/>
        <v>1379.86</v>
      </c>
      <c r="L9" s="10"/>
    </row>
    <row r="10" spans="1:12" ht="12.75" outlineLevel="1">
      <c r="A10" s="1">
        <v>201703</v>
      </c>
      <c r="B10" s="2">
        <v>1452.43</v>
      </c>
      <c r="C10" s="2">
        <v>3817.02</v>
      </c>
      <c r="E10" s="3">
        <f t="shared" si="2"/>
        <v>4.996454218103465</v>
      </c>
      <c r="G10" s="4">
        <f t="shared" si="0"/>
        <v>201703</v>
      </c>
      <c r="H10" s="5">
        <f t="shared" si="1"/>
        <v>1452.43</v>
      </c>
      <c r="L10" s="10"/>
    </row>
    <row r="11" spans="1:12" ht="12.75" outlineLevel="1">
      <c r="A11" s="1">
        <v>201704</v>
      </c>
      <c r="B11" s="2">
        <v>1465.1699999999998</v>
      </c>
      <c r="C11" s="2">
        <v>3875.53</v>
      </c>
      <c r="E11" s="3">
        <f t="shared" si="2"/>
        <v>0.8695236730208633</v>
      </c>
      <c r="G11" s="4">
        <f t="shared" si="0"/>
        <v>201704</v>
      </c>
      <c r="H11" s="5">
        <f t="shared" si="1"/>
        <v>1465.1699999999998</v>
      </c>
      <c r="L11" s="10"/>
    </row>
    <row r="12" spans="1:13" ht="12.75" outlineLevel="1">
      <c r="A12" s="1">
        <v>201705</v>
      </c>
      <c r="B12" s="2">
        <v>1503.37</v>
      </c>
      <c r="C12" s="2">
        <v>3888.32</v>
      </c>
      <c r="E12" s="3">
        <f t="shared" si="2"/>
        <v>2.540957981069201</v>
      </c>
      <c r="G12" s="4">
        <f t="shared" si="0"/>
        <v>201705</v>
      </c>
      <c r="H12" s="5">
        <f t="shared" si="1"/>
        <v>1503.37</v>
      </c>
      <c r="L12" s="10"/>
      <c r="M12" s="7">
        <f aca="true" t="shared" si="3" ref="M12:M43">IF(AND(AVERAGE($B4:$B12)/$B12&lt;1,(AVERAGE($C4:$C12)/$C12/(AVERAGE($B4:$B12)/$B12))&gt;1),"*","")</f>
      </c>
    </row>
    <row r="13" spans="1:13" ht="12.75" outlineLevel="1">
      <c r="A13" s="1">
        <v>201706</v>
      </c>
      <c r="B13" s="2">
        <v>1520.03</v>
      </c>
      <c r="C13" s="2">
        <v>3793.62</v>
      </c>
      <c r="E13" s="3">
        <f t="shared" si="2"/>
        <v>1.0960309993881754</v>
      </c>
      <c r="G13" s="4">
        <f t="shared" si="0"/>
        <v>201706</v>
      </c>
      <c r="H13" s="5">
        <f t="shared" si="1"/>
        <v>1520.03</v>
      </c>
      <c r="L13" s="10"/>
      <c r="M13" s="7" t="str">
        <f t="shared" si="3"/>
        <v>*</v>
      </c>
    </row>
    <row r="14" spans="1:13" ht="12.75" outlineLevel="1">
      <c r="A14" s="1">
        <v>201707</v>
      </c>
      <c r="B14" s="2">
        <v>1600.01</v>
      </c>
      <c r="C14" s="2">
        <v>3942.46</v>
      </c>
      <c r="E14" s="3">
        <f t="shared" si="2"/>
        <v>4.998718758007763</v>
      </c>
      <c r="G14" s="4">
        <f t="shared" si="0"/>
        <v>201707</v>
      </c>
      <c r="H14" s="5">
        <f t="shared" si="1"/>
        <v>1600.01</v>
      </c>
      <c r="L14" s="10"/>
      <c r="M14" s="7" t="str">
        <f t="shared" si="3"/>
        <v>*</v>
      </c>
    </row>
    <row r="15" spans="1:14" ht="12.75" outlineLevel="1">
      <c r="A15" s="1">
        <v>201708</v>
      </c>
      <c r="B15" s="2">
        <v>1588.21</v>
      </c>
      <c r="C15" s="2">
        <v>3887.55</v>
      </c>
      <c r="E15" s="3">
        <f t="shared" si="2"/>
        <v>-0.7429747955245184</v>
      </c>
      <c r="G15" s="4">
        <f t="shared" si="0"/>
        <v>201708</v>
      </c>
      <c r="H15" s="5">
        <f t="shared" si="1"/>
        <v>1588.21</v>
      </c>
      <c r="J15" s="4">
        <f aca="true" t="shared" si="4" ref="J15:J43">100-100*($B15-$B3)/$B15</f>
        <v>81.33936947884725</v>
      </c>
      <c r="K15" s="4">
        <f aca="true" t="shared" si="5" ref="K15:K43">100*AVERAGE($B4:$B15)/$B15</f>
        <v>91.52636196304856</v>
      </c>
      <c r="L15" s="10">
        <f aca="true" t="shared" si="6" ref="L15:L43">100*(AVERAGE($C4:$C15)/$C15)/(AVERAGE($B4:$B15)/$B15)</f>
        <v>104.25029302111275</v>
      </c>
      <c r="M15" s="7" t="str">
        <f t="shared" si="3"/>
        <v>*</v>
      </c>
      <c r="N15" s="8">
        <f aca="true" t="shared" si="7" ref="N15:N43">100*AVERAGE($E4:$E15)/STDEVA($E4:$E15)</f>
        <v>66.11563198415698</v>
      </c>
    </row>
    <row r="16" spans="1:14" ht="12.75" outlineLevel="1">
      <c r="A16" s="1">
        <v>201709</v>
      </c>
      <c r="B16" s="2">
        <v>1684.52</v>
      </c>
      <c r="C16" s="2">
        <v>4017.75</v>
      </c>
      <c r="E16" s="3">
        <f t="shared" si="2"/>
        <v>5.717355685892714</v>
      </c>
      <c r="G16" s="4">
        <f t="shared" si="0"/>
        <v>201709</v>
      </c>
      <c r="H16" s="5">
        <f t="shared" si="1"/>
        <v>1684.52</v>
      </c>
      <c r="J16" s="4">
        <f t="shared" si="4"/>
        <v>80.4899912141144</v>
      </c>
      <c r="K16" s="4">
        <f t="shared" si="5"/>
        <v>87.9193083687539</v>
      </c>
      <c r="L16" s="10">
        <f t="shared" si="6"/>
        <v>106.09991306941892</v>
      </c>
      <c r="M16" s="7" t="str">
        <f t="shared" si="3"/>
        <v>*</v>
      </c>
      <c r="N16" s="8">
        <f t="shared" si="7"/>
        <v>66.2007069153705</v>
      </c>
    </row>
    <row r="17" spans="1:14" ht="12.75" outlineLevel="1">
      <c r="A17" s="1">
        <v>201710</v>
      </c>
      <c r="B17" s="2">
        <v>1742.81</v>
      </c>
      <c r="C17" s="2">
        <v>4096.38</v>
      </c>
      <c r="E17" s="3">
        <f t="shared" si="2"/>
        <v>3.3445986653737334</v>
      </c>
      <c r="G17" s="4">
        <f t="shared" si="0"/>
        <v>201710</v>
      </c>
      <c r="H17" s="5">
        <f t="shared" si="1"/>
        <v>1742.81</v>
      </c>
      <c r="J17" s="4">
        <f t="shared" si="4"/>
        <v>77.60054165399556</v>
      </c>
      <c r="K17" s="4">
        <f t="shared" si="5"/>
        <v>86.84538188328047</v>
      </c>
      <c r="L17" s="10">
        <f t="shared" si="6"/>
        <v>106.65215341568819</v>
      </c>
      <c r="M17" s="7" t="str">
        <f t="shared" si="3"/>
        <v>*</v>
      </c>
      <c r="N17" s="8">
        <f t="shared" si="7"/>
        <v>78.82696147348396</v>
      </c>
    </row>
    <row r="18" spans="1:14" ht="12.75" outlineLevel="1">
      <c r="A18" s="1">
        <v>201711</v>
      </c>
      <c r="B18" s="2">
        <v>1663.65</v>
      </c>
      <c r="C18" s="2">
        <v>3984.1</v>
      </c>
      <c r="E18" s="3">
        <f t="shared" si="2"/>
        <v>-4.758212364379518</v>
      </c>
      <c r="G18" s="4">
        <f t="shared" si="0"/>
        <v>201711</v>
      </c>
      <c r="H18" s="5">
        <f t="shared" si="1"/>
        <v>1663.65</v>
      </c>
      <c r="J18" s="4">
        <f t="shared" si="4"/>
        <v>84.30619421152285</v>
      </c>
      <c r="K18" s="4">
        <f t="shared" si="5"/>
        <v>92.28548673098308</v>
      </c>
      <c r="L18" s="10">
        <f t="shared" si="6"/>
        <v>104.33929222060837</v>
      </c>
      <c r="M18" s="7" t="str">
        <f t="shared" si="3"/>
        <v>*</v>
      </c>
      <c r="N18" s="8">
        <f t="shared" si="7"/>
        <v>42.497624482411425</v>
      </c>
    </row>
    <row r="19" spans="1:14" ht="12.75" outlineLevel="1">
      <c r="A19" s="1">
        <v>201712</v>
      </c>
      <c r="B19" s="2">
        <v>1654.27</v>
      </c>
      <c r="C19" s="2">
        <v>3977.88</v>
      </c>
      <c r="E19" s="3">
        <f t="shared" si="2"/>
        <v>-0.5670174759863933</v>
      </c>
      <c r="G19" s="4">
        <f t="shared" si="0"/>
        <v>201712</v>
      </c>
      <c r="H19" s="5">
        <f t="shared" si="1"/>
        <v>1654.27</v>
      </c>
      <c r="J19" s="4">
        <f t="shared" si="4"/>
        <v>86.36377374914613</v>
      </c>
      <c r="K19" s="4">
        <f t="shared" si="5"/>
        <v>93.94511375611802</v>
      </c>
      <c r="L19" s="10">
        <f t="shared" si="6"/>
        <v>103.48477681831903</v>
      </c>
      <c r="M19" s="7" t="str">
        <f t="shared" si="3"/>
        <v>*</v>
      </c>
      <c r="N19" s="8">
        <f t="shared" si="7"/>
        <v>35.804730047073285</v>
      </c>
    </row>
    <row r="20" spans="1:14" ht="12.75" outlineLevel="1">
      <c r="A20" s="1">
        <v>201801</v>
      </c>
      <c r="B20" s="2">
        <v>1723.03</v>
      </c>
      <c r="C20" s="9">
        <v>4111.650000000001</v>
      </c>
      <c r="E20" s="3">
        <f t="shared" si="2"/>
        <v>3.990644388083782</v>
      </c>
      <c r="G20" s="4">
        <f t="shared" si="0"/>
        <v>201801</v>
      </c>
      <c r="H20" s="5">
        <f t="shared" si="1"/>
        <v>1723.03</v>
      </c>
      <c r="J20" s="4">
        <f t="shared" si="4"/>
        <v>80.95854396034892</v>
      </c>
      <c r="K20" s="4">
        <f t="shared" si="5"/>
        <v>91.7828863494348</v>
      </c>
      <c r="L20" s="10">
        <f t="shared" si="6"/>
        <v>103.73386121119725</v>
      </c>
      <c r="M20" s="7" t="str">
        <f t="shared" si="3"/>
        <v>*</v>
      </c>
      <c r="N20" s="8">
        <f t="shared" si="7"/>
        <v>54.181796314344105</v>
      </c>
    </row>
    <row r="21" spans="1:14" ht="12.75" outlineLevel="1">
      <c r="A21" s="1">
        <v>201802</v>
      </c>
      <c r="B21" s="2">
        <v>1719.7</v>
      </c>
      <c r="C21" s="2">
        <v>3994.45</v>
      </c>
      <c r="E21" s="3">
        <f t="shared" si="2"/>
        <v>-0.1936384253067353</v>
      </c>
      <c r="G21" s="4">
        <f t="shared" si="0"/>
        <v>201802</v>
      </c>
      <c r="H21" s="5">
        <f t="shared" si="1"/>
        <v>1719.7</v>
      </c>
      <c r="I21"/>
      <c r="J21" s="4">
        <f t="shared" si="4"/>
        <v>80.23841367680409</v>
      </c>
      <c r="K21" s="4">
        <f t="shared" si="5"/>
        <v>93.60741214552925</v>
      </c>
      <c r="L21" s="10">
        <f t="shared" si="6"/>
        <v>105.61073932355387</v>
      </c>
      <c r="M21" s="7" t="str">
        <f t="shared" si="3"/>
        <v>*</v>
      </c>
      <c r="N21" s="8">
        <f t="shared" si="7"/>
        <v>57.72408586617334</v>
      </c>
    </row>
    <row r="22" spans="1:14" ht="12.75" outlineLevel="1">
      <c r="A22" s="1">
        <v>201803</v>
      </c>
      <c r="B22" s="2">
        <v>1649.11</v>
      </c>
      <c r="C22" s="2">
        <v>3857.1</v>
      </c>
      <c r="E22" s="3">
        <f t="shared" si="2"/>
        <v>-4.2804906889170615</v>
      </c>
      <c r="G22" s="4">
        <f t="shared" si="0"/>
        <v>201803</v>
      </c>
      <c r="H22" s="5">
        <f t="shared" si="1"/>
        <v>1649.11</v>
      </c>
      <c r="I22"/>
      <c r="J22" s="4">
        <f t="shared" si="4"/>
        <v>88.07356695429657</v>
      </c>
      <c r="K22" s="4">
        <f t="shared" si="5"/>
        <v>98.60813812703016</v>
      </c>
      <c r="L22" s="10">
        <f t="shared" si="6"/>
        <v>103.91274746601137</v>
      </c>
      <c r="M22" s="7">
        <f t="shared" si="3"/>
      </c>
      <c r="N22" s="8">
        <f t="shared" si="7"/>
        <v>29.938269943186874</v>
      </c>
    </row>
    <row r="23" spans="1:14" ht="12.75" outlineLevel="1">
      <c r="A23" s="1">
        <v>201804</v>
      </c>
      <c r="B23" s="2">
        <v>1718.56</v>
      </c>
      <c r="C23" s="2">
        <v>3910.3</v>
      </c>
      <c r="E23" s="3">
        <f t="shared" si="2"/>
        <v>4.041174006144682</v>
      </c>
      <c r="G23" s="4">
        <f t="shared" si="0"/>
        <v>201804</v>
      </c>
      <c r="H23" s="5">
        <f t="shared" si="1"/>
        <v>1718.56</v>
      </c>
      <c r="I23"/>
      <c r="J23" s="4">
        <f t="shared" si="4"/>
        <v>85.25567917326133</v>
      </c>
      <c r="K23" s="4">
        <f t="shared" si="5"/>
        <v>95.85190508332558</v>
      </c>
      <c r="L23" s="10">
        <f t="shared" si="6"/>
        <v>105.523681832945</v>
      </c>
      <c r="M23" s="7" t="str">
        <f t="shared" si="3"/>
        <v>*</v>
      </c>
      <c r="N23" s="8">
        <f t="shared" si="7"/>
        <v>36.61384859794333</v>
      </c>
    </row>
    <row r="24" spans="1:14" ht="12.75" outlineLevel="1">
      <c r="A24" s="1">
        <v>201805</v>
      </c>
      <c r="B24" s="2">
        <v>1730.45</v>
      </c>
      <c r="C24" s="9">
        <v>3764.22</v>
      </c>
      <c r="E24" s="3">
        <f t="shared" si="2"/>
        <v>0.6871045103874772</v>
      </c>
      <c r="G24" s="4">
        <f t="shared" si="0"/>
        <v>201805</v>
      </c>
      <c r="H24" s="5">
        <f t="shared" si="1"/>
        <v>1730.45</v>
      </c>
      <c r="I24"/>
      <c r="J24" s="4">
        <f t="shared" si="4"/>
        <v>86.87740183189342</v>
      </c>
      <c r="K24" s="4">
        <f t="shared" si="5"/>
        <v>96.28685216754795</v>
      </c>
      <c r="L24" s="10">
        <f t="shared" si="6"/>
        <v>108.83829214830428</v>
      </c>
      <c r="M24" s="7" t="str">
        <f t="shared" si="3"/>
        <v>*</v>
      </c>
      <c r="N24" s="8">
        <f t="shared" si="7"/>
        <v>32.339259118592125</v>
      </c>
    </row>
    <row r="25" spans="1:14" ht="12.75" outlineLevel="1">
      <c r="A25" s="1">
        <v>201806</v>
      </c>
      <c r="B25" s="2">
        <v>1682.64</v>
      </c>
      <c r="C25" s="9">
        <v>3719.86</v>
      </c>
      <c r="E25" s="3">
        <f t="shared" si="2"/>
        <v>-2.841368325963958</v>
      </c>
      <c r="G25" s="4">
        <f t="shared" si="0"/>
        <v>201806</v>
      </c>
      <c r="H25" s="5">
        <f t="shared" si="1"/>
        <v>1682.64</v>
      </c>
      <c r="I25"/>
      <c r="J25" s="4">
        <f t="shared" si="4"/>
        <v>90.33601958826605</v>
      </c>
      <c r="K25" s="4">
        <f t="shared" si="5"/>
        <v>99.82804798808223</v>
      </c>
      <c r="L25" s="10">
        <f t="shared" si="6"/>
        <v>106.06382782928848</v>
      </c>
      <c r="M25" s="7">
        <f t="shared" si="3"/>
      </c>
      <c r="N25" s="8">
        <f t="shared" si="7"/>
        <v>21.627159548318005</v>
      </c>
    </row>
    <row r="26" spans="1:14" ht="12.75" outlineLevel="1">
      <c r="A26" s="1">
        <v>201807</v>
      </c>
      <c r="B26" s="2">
        <v>1752.08</v>
      </c>
      <c r="C26" s="2">
        <v>3899.04</v>
      </c>
      <c r="E26" s="3">
        <f t="shared" si="2"/>
        <v>3.9632893475183684</v>
      </c>
      <c r="G26" s="4">
        <f t="shared" si="0"/>
        <v>201807</v>
      </c>
      <c r="H26" s="5">
        <f t="shared" si="1"/>
        <v>1752.08</v>
      </c>
      <c r="I26"/>
      <c r="J26" s="4">
        <f t="shared" si="4"/>
        <v>91.32060179900462</v>
      </c>
      <c r="K26" s="4">
        <f t="shared" si="5"/>
        <v>96.59485677975131</v>
      </c>
      <c r="L26" s="10">
        <f t="shared" si="6"/>
        <v>104.48059048570917</v>
      </c>
      <c r="M26" s="7" t="str">
        <f t="shared" si="3"/>
        <v>*</v>
      </c>
      <c r="N26" s="8">
        <f t="shared" si="7"/>
        <v>19.782681541578818</v>
      </c>
    </row>
    <row r="27" spans="1:14" ht="12.75" outlineLevel="1">
      <c r="A27" s="1">
        <v>201808</v>
      </c>
      <c r="B27" s="2">
        <v>1696.24</v>
      </c>
      <c r="C27" s="2">
        <v>3740.71</v>
      </c>
      <c r="E27" s="3">
        <f t="shared" si="2"/>
        <v>-3.2919869829741026</v>
      </c>
      <c r="G27" s="4">
        <f t="shared" si="0"/>
        <v>201808</v>
      </c>
      <c r="H27" s="5">
        <f t="shared" si="1"/>
        <v>1696.24</v>
      </c>
      <c r="I27"/>
      <c r="J27" s="4">
        <f t="shared" si="4"/>
        <v>93.63120784794604</v>
      </c>
      <c r="K27" s="4">
        <f t="shared" si="5"/>
        <v>100.30547957050103</v>
      </c>
      <c r="L27" s="10">
        <f t="shared" si="6"/>
        <v>104.5480630653068</v>
      </c>
      <c r="M27" s="7">
        <f t="shared" si="3"/>
      </c>
      <c r="N27" s="8">
        <f t="shared" si="7"/>
        <v>13.126438804402106</v>
      </c>
    </row>
    <row r="28" spans="1:14" ht="12.75" outlineLevel="1">
      <c r="A28" s="1">
        <v>201809</v>
      </c>
      <c r="B28" s="2">
        <v>1685.11</v>
      </c>
      <c r="C28" s="9">
        <v>3706.74</v>
      </c>
      <c r="E28" s="3">
        <f t="shared" si="2"/>
        <v>-0.6604910065218359</v>
      </c>
      <c r="G28" s="4">
        <f t="shared" si="0"/>
        <v>201809</v>
      </c>
      <c r="H28" s="5">
        <f t="shared" si="1"/>
        <v>1685.11</v>
      </c>
      <c r="I28"/>
      <c r="J28" s="4">
        <f t="shared" si="4"/>
        <v>99.96498744889058</v>
      </c>
      <c r="K28" s="4">
        <f t="shared" si="5"/>
        <v>100.97090595470524</v>
      </c>
      <c r="L28" s="10">
        <f t="shared" si="6"/>
        <v>104.11839085741691</v>
      </c>
      <c r="M28" s="7">
        <f t="shared" si="3"/>
      </c>
      <c r="N28" s="8">
        <f t="shared" si="7"/>
        <v>-1.4274631980616417</v>
      </c>
    </row>
    <row r="29" spans="1:14" ht="12.75" outlineLevel="1">
      <c r="A29" s="1">
        <v>201810</v>
      </c>
      <c r="B29" s="2">
        <v>1457.32</v>
      </c>
      <c r="C29" s="2">
        <v>3447.07</v>
      </c>
      <c r="E29" s="3">
        <f t="shared" si="2"/>
        <v>-15.630746850382893</v>
      </c>
      <c r="G29" s="4">
        <f t="shared" si="0"/>
        <v>201810</v>
      </c>
      <c r="H29" s="5">
        <f t="shared" si="1"/>
        <v>1457.32</v>
      </c>
      <c r="I29"/>
      <c r="J29" s="4">
        <f t="shared" si="4"/>
        <v>119.59006944253835</v>
      </c>
      <c r="K29" s="4">
        <f t="shared" si="5"/>
        <v>115.1209068701452</v>
      </c>
      <c r="L29" s="10">
        <f t="shared" si="6"/>
        <v>96.83647153728097</v>
      </c>
      <c r="M29" s="7">
        <f t="shared" si="3"/>
      </c>
      <c r="N29" s="8">
        <f t="shared" si="7"/>
        <v>-30.11750040150834</v>
      </c>
    </row>
    <row r="30" spans="1:14" ht="12.75" outlineLevel="1">
      <c r="A30" s="1">
        <v>201811</v>
      </c>
      <c r="B30" s="2">
        <v>1366.89</v>
      </c>
      <c r="C30" s="2">
        <v>3487.9</v>
      </c>
      <c r="E30" s="3">
        <f t="shared" si="2"/>
        <v>-6.615748158227789</v>
      </c>
      <c r="G30" s="4">
        <f t="shared" si="0"/>
        <v>201811</v>
      </c>
      <c r="H30" s="5">
        <f t="shared" si="1"/>
        <v>1366.89</v>
      </c>
      <c r="I30"/>
      <c r="J30" s="4">
        <f t="shared" si="4"/>
        <v>121.71059851195048</v>
      </c>
      <c r="K30" s="4">
        <f t="shared" si="5"/>
        <v>120.9277996034794</v>
      </c>
      <c r="L30" s="10">
        <f t="shared" si="6"/>
        <v>90.12692157479597</v>
      </c>
      <c r="M30" s="7">
        <f t="shared" si="3"/>
      </c>
      <c r="N30" s="8">
        <f t="shared" si="7"/>
        <v>-32.24714387663471</v>
      </c>
    </row>
    <row r="31" spans="1:14" ht="12.75" outlineLevel="1">
      <c r="A31" s="1">
        <v>201812</v>
      </c>
      <c r="B31" s="2">
        <v>1253.83</v>
      </c>
      <c r="C31" s="9">
        <v>3243.63</v>
      </c>
      <c r="E31" s="3">
        <f t="shared" si="2"/>
        <v>-9.017171386870643</v>
      </c>
      <c r="G31" s="4">
        <f t="shared" si="0"/>
        <v>201812</v>
      </c>
      <c r="H31" s="5">
        <f t="shared" si="1"/>
        <v>1253.83</v>
      </c>
      <c r="I31"/>
      <c r="J31" s="4">
        <f t="shared" si="4"/>
        <v>131.93734397805127</v>
      </c>
      <c r="K31" s="4">
        <f t="shared" si="5"/>
        <v>129.17062121659237</v>
      </c>
      <c r="L31" s="10">
        <f t="shared" si="6"/>
        <v>89.26935189012362</v>
      </c>
      <c r="M31" s="7">
        <f t="shared" si="3"/>
      </c>
      <c r="N31" s="8">
        <f t="shared" si="7"/>
        <v>-42.24958505798468</v>
      </c>
    </row>
    <row r="32" spans="1:14" ht="12.75" outlineLevel="1">
      <c r="A32" s="1">
        <v>201901</v>
      </c>
      <c r="B32" s="2">
        <v>1361.6</v>
      </c>
      <c r="C32" s="9">
        <v>3507.84</v>
      </c>
      <c r="E32" s="3">
        <f t="shared" si="2"/>
        <v>7.914952996474735</v>
      </c>
      <c r="G32" s="4">
        <f t="shared" si="0"/>
        <v>201901</v>
      </c>
      <c r="H32" s="5">
        <f t="shared" si="1"/>
        <v>1361.6</v>
      </c>
      <c r="I32"/>
      <c r="J32" s="4">
        <f t="shared" si="4"/>
        <v>126.54450646298473</v>
      </c>
      <c r="K32" s="4">
        <f t="shared" si="5"/>
        <v>116.73478505679594</v>
      </c>
      <c r="L32" s="10">
        <f t="shared" si="6"/>
        <v>90.11044220810555</v>
      </c>
      <c r="M32" s="7">
        <f t="shared" si="3"/>
      </c>
      <c r="N32" s="8">
        <f t="shared" si="7"/>
        <v>-33.91919026579369</v>
      </c>
    </row>
    <row r="33" spans="1:14" ht="12.75" outlineLevel="1">
      <c r="A33" s="1">
        <v>201902</v>
      </c>
      <c r="B33" s="2">
        <v>1402.15</v>
      </c>
      <c r="C33" s="9">
        <v>3604.48</v>
      </c>
      <c r="E33" s="3">
        <f t="shared" si="2"/>
        <v>2.8919873052098692</v>
      </c>
      <c r="G33" s="4">
        <f t="shared" si="0"/>
        <v>201902</v>
      </c>
      <c r="H33" s="5">
        <f t="shared" si="1"/>
        <v>1402.15</v>
      </c>
      <c r="I33"/>
      <c r="J33" s="4">
        <f t="shared" si="4"/>
        <v>122.64736297828335</v>
      </c>
      <c r="K33" s="4">
        <f t="shared" si="5"/>
        <v>111.47154964399907</v>
      </c>
      <c r="L33" s="10">
        <f t="shared" si="6"/>
        <v>91.02625857341317</v>
      </c>
      <c r="M33" s="7">
        <f t="shared" si="3"/>
      </c>
      <c r="N33" s="8">
        <f t="shared" si="7"/>
        <v>-29.207094465663495</v>
      </c>
    </row>
    <row r="34" spans="1:14" ht="12.75" outlineLevel="1">
      <c r="A34" s="1">
        <v>201903</v>
      </c>
      <c r="E34" s="3" t="e">
        <f t="shared" si="2"/>
        <v>#DIV/0!</v>
      </c>
      <c r="G34" s="4">
        <f t="shared" si="0"/>
        <v>201903</v>
      </c>
      <c r="H34" s="5">
        <f t="shared" si="1"/>
        <v>0</v>
      </c>
      <c r="I34"/>
      <c r="J34" s="4" t="e">
        <f t="shared" si="4"/>
        <v>#DIV/0!</v>
      </c>
      <c r="K34" s="4" t="e">
        <f t="shared" si="5"/>
        <v>#DIV/0!</v>
      </c>
      <c r="L34" s="10" t="e">
        <f t="shared" si="6"/>
        <v>#DIV/0!</v>
      </c>
      <c r="M34" s="7" t="e">
        <f t="shared" si="3"/>
        <v>#DIV/0!</v>
      </c>
      <c r="N34" s="8" t="e">
        <f t="shared" si="7"/>
        <v>#DIV/0!</v>
      </c>
    </row>
    <row r="35" spans="1:14" ht="12.75" outlineLevel="1">
      <c r="A35" s="1">
        <v>201904</v>
      </c>
      <c r="E35" s="3" t="e">
        <f t="shared" si="2"/>
        <v>#DIV/0!</v>
      </c>
      <c r="G35" s="4">
        <f t="shared" si="0"/>
        <v>201904</v>
      </c>
      <c r="H35" s="5">
        <f t="shared" si="1"/>
        <v>0</v>
      </c>
      <c r="I35"/>
      <c r="J35" s="4" t="e">
        <f t="shared" si="4"/>
        <v>#DIV/0!</v>
      </c>
      <c r="K35" s="4" t="e">
        <f t="shared" si="5"/>
        <v>#DIV/0!</v>
      </c>
      <c r="L35" s="10" t="e">
        <f t="shared" si="6"/>
        <v>#DIV/0!</v>
      </c>
      <c r="M35" s="7" t="e">
        <f t="shared" si="3"/>
        <v>#DIV/0!</v>
      </c>
      <c r="N35" s="8" t="e">
        <f t="shared" si="7"/>
        <v>#DIV/0!</v>
      </c>
    </row>
    <row r="36" spans="1:14" ht="12.75" outlineLevel="1">
      <c r="A36" s="1">
        <v>201905</v>
      </c>
      <c r="E36" s="3" t="e">
        <f t="shared" si="2"/>
        <v>#DIV/0!</v>
      </c>
      <c r="G36" s="4">
        <f t="shared" si="0"/>
        <v>201905</v>
      </c>
      <c r="H36" s="5">
        <f t="shared" si="1"/>
        <v>0</v>
      </c>
      <c r="I36"/>
      <c r="J36" s="4" t="e">
        <f t="shared" si="4"/>
        <v>#DIV/0!</v>
      </c>
      <c r="K36" s="4" t="e">
        <f t="shared" si="5"/>
        <v>#DIV/0!</v>
      </c>
      <c r="L36" s="10" t="e">
        <f t="shared" si="6"/>
        <v>#DIV/0!</v>
      </c>
      <c r="M36" s="7" t="e">
        <f t="shared" si="3"/>
        <v>#DIV/0!</v>
      </c>
      <c r="N36" s="8" t="e">
        <f t="shared" si="7"/>
        <v>#DIV/0!</v>
      </c>
    </row>
    <row r="37" spans="1:14" ht="12.75" outlineLevel="1">
      <c r="A37" s="1">
        <v>201906</v>
      </c>
      <c r="E37" s="3" t="e">
        <f t="shared" si="2"/>
        <v>#DIV/0!</v>
      </c>
      <c r="G37" s="4">
        <f t="shared" si="0"/>
        <v>201906</v>
      </c>
      <c r="H37" s="5">
        <f t="shared" si="1"/>
        <v>0</v>
      </c>
      <c r="I37"/>
      <c r="J37" s="4" t="e">
        <f t="shared" si="4"/>
        <v>#DIV/0!</v>
      </c>
      <c r="K37" s="4" t="e">
        <f t="shared" si="5"/>
        <v>#DIV/0!</v>
      </c>
      <c r="L37" s="10" t="e">
        <f t="shared" si="6"/>
        <v>#DIV/0!</v>
      </c>
      <c r="M37" s="7" t="e">
        <f t="shared" si="3"/>
        <v>#DIV/0!</v>
      </c>
      <c r="N37" s="8" t="e">
        <f t="shared" si="7"/>
        <v>#DIV/0!</v>
      </c>
    </row>
    <row r="38" spans="1:14" ht="12.75" outlineLevel="1">
      <c r="A38" s="1">
        <v>201907</v>
      </c>
      <c r="E38" s="3" t="e">
        <f t="shared" si="2"/>
        <v>#DIV/0!</v>
      </c>
      <c r="G38" s="4">
        <f t="shared" si="0"/>
        <v>201907</v>
      </c>
      <c r="H38" s="5">
        <f t="shared" si="1"/>
        <v>0</v>
      </c>
      <c r="I38"/>
      <c r="J38" s="4" t="e">
        <f t="shared" si="4"/>
        <v>#DIV/0!</v>
      </c>
      <c r="K38" s="4" t="e">
        <f t="shared" si="5"/>
        <v>#DIV/0!</v>
      </c>
      <c r="L38" s="10" t="e">
        <f t="shared" si="6"/>
        <v>#DIV/0!</v>
      </c>
      <c r="M38" s="7" t="e">
        <f t="shared" si="3"/>
        <v>#DIV/0!</v>
      </c>
      <c r="N38" s="8" t="e">
        <f t="shared" si="7"/>
        <v>#DIV/0!</v>
      </c>
    </row>
    <row r="39" spans="1:14" ht="12.75" outlineLevel="1">
      <c r="A39" s="1">
        <v>201908</v>
      </c>
      <c r="E39" s="3" t="e">
        <f t="shared" si="2"/>
        <v>#DIV/0!</v>
      </c>
      <c r="G39" s="4">
        <f t="shared" si="0"/>
        <v>201908</v>
      </c>
      <c r="H39" s="5">
        <f t="shared" si="1"/>
        <v>0</v>
      </c>
      <c r="I39"/>
      <c r="J39" s="4" t="e">
        <f t="shared" si="4"/>
        <v>#DIV/0!</v>
      </c>
      <c r="K39" s="4" t="e">
        <f t="shared" si="5"/>
        <v>#DIV/0!</v>
      </c>
      <c r="L39" s="10" t="e">
        <f t="shared" si="6"/>
        <v>#DIV/0!</v>
      </c>
      <c r="M39" s="7" t="e">
        <f t="shared" si="3"/>
        <v>#DIV/0!</v>
      </c>
      <c r="N39" s="8" t="e">
        <f t="shared" si="7"/>
        <v>#DIV/0!</v>
      </c>
    </row>
    <row r="40" spans="1:14" ht="12.75" outlineLevel="1">
      <c r="A40" s="1">
        <v>201909</v>
      </c>
      <c r="E40" s="3" t="e">
        <f t="shared" si="2"/>
        <v>#DIV/0!</v>
      </c>
      <c r="G40" s="4">
        <f t="shared" si="0"/>
        <v>201909</v>
      </c>
      <c r="H40" s="5">
        <f t="shared" si="1"/>
        <v>0</v>
      </c>
      <c r="I40"/>
      <c r="J40" s="4" t="e">
        <f t="shared" si="4"/>
        <v>#DIV/0!</v>
      </c>
      <c r="K40" s="4" t="e">
        <f t="shared" si="5"/>
        <v>#DIV/0!</v>
      </c>
      <c r="L40" s="10" t="e">
        <f t="shared" si="6"/>
        <v>#DIV/0!</v>
      </c>
      <c r="M40" s="7" t="e">
        <f t="shared" si="3"/>
        <v>#DIV/0!</v>
      </c>
      <c r="N40" s="8" t="e">
        <f t="shared" si="7"/>
        <v>#DIV/0!</v>
      </c>
    </row>
    <row r="41" spans="1:14" ht="12.75" outlineLevel="1">
      <c r="A41" s="1">
        <v>201910</v>
      </c>
      <c r="E41" s="3" t="e">
        <f t="shared" si="2"/>
        <v>#DIV/0!</v>
      </c>
      <c r="G41" s="4">
        <f t="shared" si="0"/>
        <v>201910</v>
      </c>
      <c r="H41" s="5">
        <f t="shared" si="1"/>
        <v>0</v>
      </c>
      <c r="I41"/>
      <c r="J41" s="4" t="e">
        <f t="shared" si="4"/>
        <v>#DIV/0!</v>
      </c>
      <c r="K41" s="4" t="e">
        <f t="shared" si="5"/>
        <v>#DIV/0!</v>
      </c>
      <c r="L41" s="10" t="e">
        <f t="shared" si="6"/>
        <v>#DIV/0!</v>
      </c>
      <c r="M41" s="7" t="e">
        <f t="shared" si="3"/>
        <v>#DIV/0!</v>
      </c>
      <c r="N41" s="8" t="e">
        <f t="shared" si="7"/>
        <v>#DIV/0!</v>
      </c>
    </row>
    <row r="42" spans="1:14" ht="12.75" outlineLevel="1">
      <c r="A42" s="1">
        <v>201911</v>
      </c>
      <c r="E42" s="3" t="e">
        <f t="shared" si="2"/>
        <v>#DIV/0!</v>
      </c>
      <c r="G42" s="4">
        <f t="shared" si="0"/>
        <v>201911</v>
      </c>
      <c r="H42" s="5">
        <f t="shared" si="1"/>
        <v>0</v>
      </c>
      <c r="I42"/>
      <c r="J42" s="4" t="e">
        <f t="shared" si="4"/>
        <v>#DIV/0!</v>
      </c>
      <c r="K42" s="4" t="e">
        <f t="shared" si="5"/>
        <v>#DIV/0!</v>
      </c>
      <c r="L42" s="10" t="e">
        <f t="shared" si="6"/>
        <v>#DIV/0!</v>
      </c>
      <c r="M42" s="7" t="e">
        <f t="shared" si="3"/>
        <v>#DIV/0!</v>
      </c>
      <c r="N42" s="8" t="e">
        <f t="shared" si="7"/>
        <v>#DIV/0!</v>
      </c>
    </row>
    <row r="43" spans="1:14" ht="12.75" outlineLevel="1">
      <c r="A43" s="1">
        <v>201912</v>
      </c>
      <c r="E43" s="3" t="e">
        <f t="shared" si="2"/>
        <v>#DIV/0!</v>
      </c>
      <c r="G43" s="4">
        <f t="shared" si="0"/>
        <v>201912</v>
      </c>
      <c r="H43" s="5">
        <f t="shared" si="1"/>
        <v>0</v>
      </c>
      <c r="I43"/>
      <c r="J43" s="4" t="e">
        <f t="shared" si="4"/>
        <v>#DIV/0!</v>
      </c>
      <c r="K43" s="4" t="e">
        <f t="shared" si="5"/>
        <v>#DIV/0!</v>
      </c>
      <c r="L43" s="10" t="e">
        <f t="shared" si="6"/>
        <v>#DIV/0!</v>
      </c>
      <c r="M43" s="7" t="e">
        <f t="shared" si="3"/>
        <v>#DIV/0!</v>
      </c>
      <c r="N43" s="8" t="e">
        <f t="shared" si="7"/>
        <v>#DIV/0!</v>
      </c>
    </row>
  </sheetData>
  <sheetProtection/>
  <printOptions/>
  <pageMargins left="0.79" right="0.79" top="1.05" bottom="1.05" header="0.79" footer="0.79"/>
  <pageSetup horizontalDpi="300" verticalDpi="300" orientation="portrait" paperSize="9"/>
  <headerFooter scaleWithDoc="0" alignWithMargins="0">
    <oddHeader>&amp;C&amp;"Times New Roman,Standaard"&amp;12&amp;A</oddHeader>
    <oddFooter>&amp;C&amp;"Times New Roman,Standaard"&amp;12Pagina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N43"/>
  <sheetViews>
    <sheetView zoomScale="80" zoomScaleNormal="80" workbookViewId="0" topLeftCell="A1">
      <selection activeCell="C34" sqref="C34"/>
    </sheetView>
  </sheetViews>
  <sheetFormatPr defaultColWidth="12.28125" defaultRowHeight="12.75" customHeight="1" outlineLevelRow="1"/>
  <cols>
    <col min="1" max="1" width="8.7109375" style="1" bestFit="1" customWidth="1"/>
    <col min="2" max="3" width="8.28125" style="2" bestFit="1" customWidth="1"/>
    <col min="4" max="4" width="11.57421875" style="0" bestFit="1" customWidth="1"/>
    <col min="5" max="5" width="11.57421875" style="3" bestFit="1" customWidth="1"/>
    <col min="6" max="6" width="11.57421875" style="0" bestFit="1" customWidth="1"/>
    <col min="7" max="7" width="11.57421875" style="4" bestFit="1" customWidth="1"/>
    <col min="8" max="8" width="11.57421875" style="5" bestFit="1" customWidth="1"/>
    <col min="9" max="9" width="11.57421875" style="6" bestFit="1" customWidth="1"/>
    <col min="10" max="12" width="11.57421875" style="4" bestFit="1" customWidth="1"/>
    <col min="13" max="13" width="11.57421875" style="7" bestFit="1" customWidth="1"/>
    <col min="14" max="14" width="11.57421875" style="8" bestFit="1" customWidth="1"/>
    <col min="15" max="248" width="11.57421875" style="0" bestFit="1" customWidth="1"/>
  </cols>
  <sheetData>
    <row r="1" spans="2:7" ht="12.75" outlineLevel="1">
      <c r="B1" s="2" t="s">
        <v>1086</v>
      </c>
      <c r="C1" s="2" t="s">
        <v>0</v>
      </c>
      <c r="G1" s="4" t="str">
        <f>B1</f>
        <v>ConsG</v>
      </c>
    </row>
    <row r="2" spans="1:14" ht="12.75" outlineLevel="1">
      <c r="A2" s="1" t="s">
        <v>1</v>
      </c>
      <c r="B2" s="2" t="s">
        <v>5</v>
      </c>
      <c r="C2" s="2" t="s">
        <v>5</v>
      </c>
      <c r="E2" s="3" t="s">
        <v>6</v>
      </c>
      <c r="G2" s="4" t="s">
        <v>1</v>
      </c>
      <c r="H2" s="5" t="s">
        <v>7</v>
      </c>
      <c r="J2" s="4" t="s">
        <v>8</v>
      </c>
      <c r="K2" s="4" t="s">
        <v>9</v>
      </c>
      <c r="L2" s="4" t="s">
        <v>10</v>
      </c>
      <c r="N2" s="8" t="s">
        <v>11</v>
      </c>
    </row>
    <row r="3" spans="1:13" ht="12.75" outlineLevel="1">
      <c r="A3" s="1">
        <v>201608</v>
      </c>
      <c r="B3" s="2">
        <v>5047.75</v>
      </c>
      <c r="C3" s="2">
        <v>3553.3700000000003</v>
      </c>
      <c r="G3" s="4">
        <f aca="true" t="shared" si="0" ref="G3:G43">A3</f>
        <v>201608</v>
      </c>
      <c r="H3" s="5">
        <f aca="true" t="shared" si="1" ref="H3:H43">$B3</f>
        <v>5047.75</v>
      </c>
      <c r="L3" s="10"/>
      <c r="M3" s="7">
        <f>IF(AND(AVERAGE($B3)/$B3&lt;1,(AVERAGE($C3)/$C3/(AVERAGE($B3)/$B3))&gt;1),"*","")</f>
      </c>
    </row>
    <row r="4" spans="1:12" ht="12.75" outlineLevel="1">
      <c r="A4" s="1">
        <v>201609</v>
      </c>
      <c r="B4" s="2">
        <v>5212.620000000001</v>
      </c>
      <c r="C4" s="2">
        <v>3555.92</v>
      </c>
      <c r="E4" s="3">
        <f aca="true" t="shared" si="2" ref="E4:E43">100*($B4-$B3)/$B4</f>
        <v>3.1629008061205455</v>
      </c>
      <c r="G4" s="4">
        <f t="shared" si="0"/>
        <v>201609</v>
      </c>
      <c r="H4" s="5">
        <f t="shared" si="1"/>
        <v>5212.620000000001</v>
      </c>
      <c r="L4" s="10"/>
    </row>
    <row r="5" spans="1:12" ht="12.75" outlineLevel="1">
      <c r="A5" s="1">
        <v>201610</v>
      </c>
      <c r="B5" s="2">
        <v>4697.91</v>
      </c>
      <c r="C5" s="2">
        <v>3540.56</v>
      </c>
      <c r="E5" s="3">
        <f t="shared" si="2"/>
        <v>-10.95614858522196</v>
      </c>
      <c r="G5" s="4">
        <f t="shared" si="0"/>
        <v>201610</v>
      </c>
      <c r="H5" s="5">
        <f t="shared" si="1"/>
        <v>4697.91</v>
      </c>
      <c r="L5" s="10"/>
    </row>
    <row r="6" spans="1:12" ht="12.75" outlineLevel="1">
      <c r="A6" s="1">
        <v>201611</v>
      </c>
      <c r="B6" s="2">
        <v>4415.06</v>
      </c>
      <c r="C6" s="2">
        <v>3478.63</v>
      </c>
      <c r="E6" s="3">
        <f t="shared" si="2"/>
        <v>-6.406481452120683</v>
      </c>
      <c r="G6" s="4">
        <f t="shared" si="0"/>
        <v>201611</v>
      </c>
      <c r="H6" s="5">
        <f t="shared" si="1"/>
        <v>4415.06</v>
      </c>
      <c r="L6" s="10"/>
    </row>
    <row r="7" spans="1:12" ht="12.75" outlineLevel="1">
      <c r="A7" s="1">
        <v>201612</v>
      </c>
      <c r="B7" s="2">
        <v>4534.88</v>
      </c>
      <c r="C7" s="2">
        <v>3606.36</v>
      </c>
      <c r="E7" s="3">
        <f t="shared" si="2"/>
        <v>2.642186783332739</v>
      </c>
      <c r="G7" s="4">
        <f t="shared" si="0"/>
        <v>201612</v>
      </c>
      <c r="H7" s="5">
        <f t="shared" si="1"/>
        <v>4534.88</v>
      </c>
      <c r="L7" s="10"/>
    </row>
    <row r="8" spans="1:12" ht="12.75" outlineLevel="1">
      <c r="A8" s="1">
        <v>201701</v>
      </c>
      <c r="B8" s="2">
        <v>4346.78</v>
      </c>
      <c r="C8" s="2">
        <v>3542.27</v>
      </c>
      <c r="E8" s="3">
        <f t="shared" si="2"/>
        <v>-4.3273411582826915</v>
      </c>
      <c r="G8" s="4">
        <f t="shared" si="0"/>
        <v>201701</v>
      </c>
      <c r="H8" s="5">
        <f t="shared" si="1"/>
        <v>4346.78</v>
      </c>
      <c r="L8" s="10"/>
    </row>
    <row r="9" spans="1:12" ht="12.75" outlineLevel="1">
      <c r="A9" s="1">
        <v>201702</v>
      </c>
      <c r="B9" s="2">
        <v>4650.26</v>
      </c>
      <c r="C9" s="2">
        <v>3584.13</v>
      </c>
      <c r="E9" s="3">
        <f t="shared" si="2"/>
        <v>6.526086713431087</v>
      </c>
      <c r="G9" s="4">
        <f t="shared" si="0"/>
        <v>201702</v>
      </c>
      <c r="H9" s="5">
        <f t="shared" si="1"/>
        <v>4650.26</v>
      </c>
      <c r="L9" s="10"/>
    </row>
    <row r="10" spans="1:12" ht="12.75" outlineLevel="1">
      <c r="A10" s="1">
        <v>201703</v>
      </c>
      <c r="B10" s="2">
        <v>4644.150000000001</v>
      </c>
      <c r="C10" s="2">
        <v>3817.02</v>
      </c>
      <c r="E10" s="3">
        <f t="shared" si="2"/>
        <v>-0.13156336466306368</v>
      </c>
      <c r="G10" s="4">
        <f t="shared" si="0"/>
        <v>201703</v>
      </c>
      <c r="H10" s="5">
        <f t="shared" si="1"/>
        <v>4644.150000000001</v>
      </c>
      <c r="L10" s="10"/>
    </row>
    <row r="11" spans="1:12" ht="12.75" outlineLevel="1">
      <c r="A11" s="1">
        <v>201704</v>
      </c>
      <c r="B11" s="2">
        <v>4661.63</v>
      </c>
      <c r="C11" s="2">
        <v>3875.53</v>
      </c>
      <c r="E11" s="3">
        <f t="shared" si="2"/>
        <v>0.37497613495707643</v>
      </c>
      <c r="G11" s="4">
        <f t="shared" si="0"/>
        <v>201704</v>
      </c>
      <c r="H11" s="5">
        <f t="shared" si="1"/>
        <v>4661.63</v>
      </c>
      <c r="L11" s="10"/>
    </row>
    <row r="12" spans="1:13" ht="12.75" outlineLevel="1">
      <c r="A12" s="1">
        <v>201705</v>
      </c>
      <c r="B12" s="2">
        <v>4690.02</v>
      </c>
      <c r="C12" s="2">
        <v>3888.32</v>
      </c>
      <c r="E12" s="3">
        <f t="shared" si="2"/>
        <v>0.6053279090494352</v>
      </c>
      <c r="G12" s="4">
        <f t="shared" si="0"/>
        <v>201705</v>
      </c>
      <c r="H12" s="5">
        <f t="shared" si="1"/>
        <v>4690.02</v>
      </c>
      <c r="L12" s="10"/>
      <c r="M12" s="7">
        <f aca="true" t="shared" si="3" ref="M12:M43">IF(AND(AVERAGE($B4:$B12)/$B12&lt;1,(AVERAGE($C4:$C12)/$C12/(AVERAGE($B4:$B12)/$B12))&gt;1),"*","")</f>
      </c>
    </row>
    <row r="13" spans="1:13" ht="12.75" outlineLevel="1">
      <c r="A13" s="1">
        <v>201706</v>
      </c>
      <c r="B13" s="2">
        <v>4381.160000000001</v>
      </c>
      <c r="C13" s="2">
        <v>3793.62</v>
      </c>
      <c r="E13" s="3">
        <f t="shared" si="2"/>
        <v>-7.049731121438149</v>
      </c>
      <c r="G13" s="4">
        <f t="shared" si="0"/>
        <v>201706</v>
      </c>
      <c r="H13" s="5">
        <f t="shared" si="1"/>
        <v>4381.160000000001</v>
      </c>
      <c r="L13" s="10"/>
      <c r="M13" s="7">
        <f t="shared" si="3"/>
      </c>
    </row>
    <row r="14" spans="1:13" ht="12.75" outlineLevel="1">
      <c r="A14" s="1">
        <v>201707</v>
      </c>
      <c r="B14" s="2">
        <v>4595.57</v>
      </c>
      <c r="C14" s="2">
        <v>3942.46</v>
      </c>
      <c r="E14" s="3">
        <f t="shared" si="2"/>
        <v>4.665580113021866</v>
      </c>
      <c r="G14" s="4">
        <f t="shared" si="0"/>
        <v>201707</v>
      </c>
      <c r="H14" s="5">
        <f t="shared" si="1"/>
        <v>4595.57</v>
      </c>
      <c r="L14" s="10"/>
      <c r="M14" s="7">
        <f t="shared" si="3"/>
      </c>
    </row>
    <row r="15" spans="1:14" ht="12.75" outlineLevel="1">
      <c r="A15" s="1">
        <v>201708</v>
      </c>
      <c r="B15" s="2">
        <v>4491.88</v>
      </c>
      <c r="C15" s="2">
        <v>3887.55</v>
      </c>
      <c r="E15" s="3">
        <f t="shared" si="2"/>
        <v>-2.308387579365424</v>
      </c>
      <c r="G15" s="4">
        <f t="shared" si="0"/>
        <v>201708</v>
      </c>
      <c r="H15" s="5">
        <f t="shared" si="1"/>
        <v>4491.88</v>
      </c>
      <c r="J15" s="4">
        <f aca="true" t="shared" si="4" ref="J15:J43">100-100*($B15-$B3)/$B15</f>
        <v>112.37499666064097</v>
      </c>
      <c r="K15" s="4">
        <f aca="true" t="shared" si="5" ref="K15:K43">100*AVERAGE($B4:$B15)/$B15</f>
        <v>102.63319590015762</v>
      </c>
      <c r="L15" s="10">
        <f aca="true" t="shared" si="6" ref="L15:L43">100*(AVERAGE($C4:$C15)/$C15)/(AVERAGE($B4:$B15)/$B15)</f>
        <v>92.96845889010837</v>
      </c>
      <c r="M15" s="7">
        <f t="shared" si="3"/>
      </c>
      <c r="N15" s="8">
        <f aca="true" t="shared" si="7" ref="N15:N43">100*AVERAGE($E4:$E15)/STDEVA($E4:$E15)</f>
        <v>-20.991593526699102</v>
      </c>
    </row>
    <row r="16" spans="1:14" ht="12.75" outlineLevel="1">
      <c r="A16" s="1">
        <v>201709</v>
      </c>
      <c r="B16" s="2">
        <v>4573.58</v>
      </c>
      <c r="C16" s="2">
        <v>4017.75</v>
      </c>
      <c r="E16" s="3">
        <f t="shared" si="2"/>
        <v>1.7863468005369934</v>
      </c>
      <c r="G16" s="4">
        <f t="shared" si="0"/>
        <v>201709</v>
      </c>
      <c r="H16" s="5">
        <f t="shared" si="1"/>
        <v>4573.58</v>
      </c>
      <c r="J16" s="4">
        <f t="shared" si="4"/>
        <v>113.9724242278478</v>
      </c>
      <c r="K16" s="4">
        <f t="shared" si="5"/>
        <v>99.63544240325231</v>
      </c>
      <c r="L16" s="10">
        <f t="shared" si="6"/>
        <v>93.62362177601705</v>
      </c>
      <c r="M16" s="7">
        <f t="shared" si="3"/>
      </c>
      <c r="N16" s="8">
        <f t="shared" si="7"/>
        <v>-23.57359967574388</v>
      </c>
    </row>
    <row r="17" spans="1:14" ht="12.75" outlineLevel="1">
      <c r="A17" s="1">
        <v>201710</v>
      </c>
      <c r="B17" s="2">
        <v>4736.429999999999</v>
      </c>
      <c r="C17" s="2">
        <v>4096.38</v>
      </c>
      <c r="E17" s="3">
        <f t="shared" si="2"/>
        <v>3.438243571635166</v>
      </c>
      <c r="G17" s="4">
        <f t="shared" si="0"/>
        <v>201710</v>
      </c>
      <c r="H17" s="5">
        <f t="shared" si="1"/>
        <v>4736.429999999999</v>
      </c>
      <c r="J17" s="4">
        <f t="shared" si="4"/>
        <v>99.18672924544437</v>
      </c>
      <c r="K17" s="4">
        <f t="shared" si="5"/>
        <v>96.27750577263188</v>
      </c>
      <c r="L17" s="10">
        <f t="shared" si="6"/>
        <v>96.20364505425906</v>
      </c>
      <c r="M17" s="7">
        <f t="shared" si="3"/>
      </c>
      <c r="N17" s="8">
        <f t="shared" si="7"/>
        <v>-0.3595801584117762</v>
      </c>
    </row>
    <row r="18" spans="1:14" ht="12.75" outlineLevel="1">
      <c r="A18" s="1">
        <v>201711</v>
      </c>
      <c r="B18" s="2">
        <v>4368.03</v>
      </c>
      <c r="C18" s="2">
        <v>3984.1</v>
      </c>
      <c r="E18" s="3">
        <f t="shared" si="2"/>
        <v>-8.43400800818675</v>
      </c>
      <c r="G18" s="4">
        <f t="shared" si="0"/>
        <v>201711</v>
      </c>
      <c r="H18" s="5">
        <f t="shared" si="1"/>
        <v>4368.03</v>
      </c>
      <c r="J18" s="4">
        <f t="shared" si="4"/>
        <v>101.0766867443676</v>
      </c>
      <c r="K18" s="4">
        <f t="shared" si="5"/>
        <v>104.30783442421411</v>
      </c>
      <c r="L18" s="10">
        <f t="shared" si="6"/>
        <v>92.31331875403056</v>
      </c>
      <c r="M18" s="7">
        <f t="shared" si="3"/>
      </c>
      <c r="N18" s="8">
        <f t="shared" si="7"/>
        <v>-4.019924542372243</v>
      </c>
    </row>
    <row r="19" spans="1:14" ht="12.75" outlineLevel="1">
      <c r="A19" s="1">
        <v>201712</v>
      </c>
      <c r="B19" s="2">
        <v>4214.94</v>
      </c>
      <c r="C19" s="2">
        <v>3977.88</v>
      </c>
      <c r="E19" s="3">
        <f t="shared" si="2"/>
        <v>-3.632080171959747</v>
      </c>
      <c r="G19" s="4">
        <f t="shared" si="0"/>
        <v>201712</v>
      </c>
      <c r="H19" s="5">
        <f t="shared" si="1"/>
        <v>4214.94</v>
      </c>
      <c r="J19" s="4">
        <f t="shared" si="4"/>
        <v>107.59061813454048</v>
      </c>
      <c r="K19" s="4">
        <f t="shared" si="5"/>
        <v>107.46382708492493</v>
      </c>
      <c r="L19" s="10">
        <f t="shared" si="6"/>
        <v>90.46661927032056</v>
      </c>
      <c r="M19" s="7">
        <f t="shared" si="3"/>
      </c>
      <c r="N19" s="8">
        <f t="shared" si="7"/>
        <v>-15.400332662942352</v>
      </c>
    </row>
    <row r="20" spans="1:14" ht="12.75" outlineLevel="1">
      <c r="A20" s="1">
        <v>201801</v>
      </c>
      <c r="B20" s="2">
        <v>4123.4</v>
      </c>
      <c r="C20" s="9">
        <v>4111.650000000001</v>
      </c>
      <c r="E20" s="3">
        <f t="shared" si="2"/>
        <v>-2.2200126109521263</v>
      </c>
      <c r="G20" s="4">
        <f t="shared" si="0"/>
        <v>201801</v>
      </c>
      <c r="H20" s="5">
        <f t="shared" si="1"/>
        <v>4123.4</v>
      </c>
      <c r="J20" s="4">
        <f t="shared" si="4"/>
        <v>105.41737401173789</v>
      </c>
      <c r="K20" s="4">
        <f t="shared" si="5"/>
        <v>109.39808976411054</v>
      </c>
      <c r="L20" s="10">
        <f t="shared" si="6"/>
        <v>87.0307078913808</v>
      </c>
      <c r="M20" s="7">
        <f t="shared" si="3"/>
      </c>
      <c r="N20" s="8">
        <f t="shared" si="7"/>
        <v>-11.865868510708852</v>
      </c>
    </row>
    <row r="21" spans="1:14" ht="12.75" outlineLevel="1">
      <c r="A21" s="1">
        <v>201802</v>
      </c>
      <c r="B21" s="2">
        <v>3968.29</v>
      </c>
      <c r="C21" s="2">
        <v>3994.45</v>
      </c>
      <c r="E21" s="3">
        <f t="shared" si="2"/>
        <v>-3.9087365086724932</v>
      </c>
      <c r="G21" s="4">
        <f t="shared" si="0"/>
        <v>201802</v>
      </c>
      <c r="H21" s="5">
        <f t="shared" si="1"/>
        <v>3968.29</v>
      </c>
      <c r="I21"/>
      <c r="J21" s="4">
        <f t="shared" si="4"/>
        <v>117.18548795576936</v>
      </c>
      <c r="K21" s="4">
        <f t="shared" si="5"/>
        <v>112.24204884219654</v>
      </c>
      <c r="L21" s="10">
        <f t="shared" si="6"/>
        <v>88.07704514332968</v>
      </c>
      <c r="M21" s="7">
        <f t="shared" si="3"/>
      </c>
      <c r="N21" s="8">
        <f t="shared" si="7"/>
        <v>-35.30070265472414</v>
      </c>
    </row>
    <row r="22" spans="1:14" ht="12.75" outlineLevel="1">
      <c r="A22" s="1">
        <v>201803</v>
      </c>
      <c r="B22" s="2">
        <v>4038.77</v>
      </c>
      <c r="C22" s="2">
        <v>3857.1</v>
      </c>
      <c r="E22" s="3">
        <f t="shared" si="2"/>
        <v>1.7450857563069948</v>
      </c>
      <c r="G22" s="4">
        <f t="shared" si="0"/>
        <v>201803</v>
      </c>
      <c r="H22" s="5">
        <f t="shared" si="1"/>
        <v>4038.77</v>
      </c>
      <c r="I22"/>
      <c r="J22" s="4">
        <f t="shared" si="4"/>
        <v>114.98921701409094</v>
      </c>
      <c r="K22" s="4">
        <f t="shared" si="5"/>
        <v>109.03422741742331</v>
      </c>
      <c r="L22" s="10">
        <f t="shared" si="6"/>
        <v>93.9763851956296</v>
      </c>
      <c r="M22" s="7">
        <f t="shared" si="3"/>
      </c>
      <c r="N22" s="8">
        <f t="shared" si="7"/>
        <v>-30.66156767865701</v>
      </c>
    </row>
    <row r="23" spans="1:14" ht="12.75" outlineLevel="1">
      <c r="A23" s="1">
        <v>201804</v>
      </c>
      <c r="B23" s="2">
        <v>3754.13</v>
      </c>
      <c r="C23" s="2">
        <v>3910.3</v>
      </c>
      <c r="E23" s="3">
        <f t="shared" si="2"/>
        <v>-7.58204963600088</v>
      </c>
      <c r="G23" s="4">
        <f t="shared" si="0"/>
        <v>201804</v>
      </c>
      <c r="H23" s="5">
        <f t="shared" si="1"/>
        <v>3754.13</v>
      </c>
      <c r="I23"/>
      <c r="J23" s="4">
        <f t="shared" si="4"/>
        <v>124.17337705407111</v>
      </c>
      <c r="K23" s="4">
        <f t="shared" si="5"/>
        <v>115.28680857260314</v>
      </c>
      <c r="L23" s="10">
        <f t="shared" si="6"/>
        <v>87.73463382607805</v>
      </c>
      <c r="M23" s="7">
        <f t="shared" si="3"/>
      </c>
      <c r="N23" s="8">
        <f t="shared" si="7"/>
        <v>-43.299854268556004</v>
      </c>
    </row>
    <row r="24" spans="1:14" ht="12.75" outlineLevel="1">
      <c r="A24" s="1">
        <v>201805</v>
      </c>
      <c r="B24" s="2">
        <v>3646.64</v>
      </c>
      <c r="C24" s="9">
        <v>3764.22</v>
      </c>
      <c r="E24" s="3">
        <f t="shared" si="2"/>
        <v>-2.94764495535617</v>
      </c>
      <c r="G24" s="4">
        <f t="shared" si="0"/>
        <v>201805</v>
      </c>
      <c r="H24" s="5">
        <f t="shared" si="1"/>
        <v>3646.64</v>
      </c>
      <c r="I24"/>
      <c r="J24" s="4">
        <f t="shared" si="4"/>
        <v>128.61209222736548</v>
      </c>
      <c r="K24" s="4">
        <f t="shared" si="5"/>
        <v>116.30071335073747</v>
      </c>
      <c r="L24" s="10">
        <f t="shared" si="6"/>
        <v>90.1086179467163</v>
      </c>
      <c r="M24" s="7">
        <f t="shared" si="3"/>
      </c>
      <c r="N24" s="8">
        <f t="shared" si="7"/>
        <v>-50.772468472083695</v>
      </c>
    </row>
    <row r="25" spans="1:14" ht="12.75" outlineLevel="1">
      <c r="A25" s="1">
        <v>201806</v>
      </c>
      <c r="B25" s="2">
        <v>3900.49</v>
      </c>
      <c r="C25" s="9">
        <v>3719.86</v>
      </c>
      <c r="E25" s="3">
        <f t="shared" si="2"/>
        <v>6.508156667495621</v>
      </c>
      <c r="G25" s="4">
        <f t="shared" si="0"/>
        <v>201806</v>
      </c>
      <c r="H25" s="5">
        <f t="shared" si="1"/>
        <v>3900.49</v>
      </c>
      <c r="I25"/>
      <c r="J25" s="4">
        <f t="shared" si="4"/>
        <v>112.32332347987051</v>
      </c>
      <c r="K25" s="4">
        <f t="shared" si="5"/>
        <v>107.70473709713393</v>
      </c>
      <c r="L25" s="10">
        <f t="shared" si="6"/>
        <v>98.30714209712933</v>
      </c>
      <c r="M25" s="7">
        <f t="shared" si="3"/>
      </c>
      <c r="N25" s="8">
        <f t="shared" si="7"/>
        <v>-22.788993584919357</v>
      </c>
    </row>
    <row r="26" spans="1:14" ht="12.75" outlineLevel="1">
      <c r="A26" s="1">
        <v>201807</v>
      </c>
      <c r="B26" s="2">
        <v>3920.52</v>
      </c>
      <c r="C26" s="2">
        <v>3899.04</v>
      </c>
      <c r="E26" s="3">
        <f t="shared" si="2"/>
        <v>0.5109016150918807</v>
      </c>
      <c r="G26" s="4">
        <f t="shared" si="0"/>
        <v>201807</v>
      </c>
      <c r="H26" s="5">
        <f t="shared" si="1"/>
        <v>3920.52</v>
      </c>
      <c r="I26"/>
      <c r="J26" s="4">
        <f t="shared" si="4"/>
        <v>117.21837919459662</v>
      </c>
      <c r="K26" s="4">
        <f t="shared" si="5"/>
        <v>105.71960692289116</v>
      </c>
      <c r="L26" s="10">
        <f t="shared" si="6"/>
        <v>95.4627809162396</v>
      </c>
      <c r="M26" s="7">
        <f t="shared" si="3"/>
      </c>
      <c r="N26" s="8">
        <f t="shared" si="7"/>
        <v>-32.315404140315444</v>
      </c>
    </row>
    <row r="27" spans="1:14" ht="12.75" outlineLevel="1">
      <c r="A27" s="1">
        <v>201808</v>
      </c>
      <c r="B27" s="2">
        <v>3659.63</v>
      </c>
      <c r="C27" s="2">
        <v>3740.71</v>
      </c>
      <c r="E27" s="3">
        <f t="shared" si="2"/>
        <v>-7.128862753884952</v>
      </c>
      <c r="G27" s="4">
        <f t="shared" si="0"/>
        <v>201808</v>
      </c>
      <c r="H27" s="5">
        <f t="shared" si="1"/>
        <v>3659.63</v>
      </c>
      <c r="I27"/>
      <c r="J27" s="4">
        <f t="shared" si="4"/>
        <v>122.7413700292106</v>
      </c>
      <c r="K27" s="4">
        <f t="shared" si="5"/>
        <v>111.36109843526984</v>
      </c>
      <c r="L27" s="10">
        <f t="shared" si="6"/>
        <v>94.16882332593144</v>
      </c>
      <c r="M27" s="7">
        <f t="shared" si="3"/>
      </c>
      <c r="N27" s="8">
        <f t="shared" si="7"/>
        <v>-38.81713469341778</v>
      </c>
    </row>
    <row r="28" spans="1:14" ht="12.75" outlineLevel="1">
      <c r="A28" s="1">
        <v>201809</v>
      </c>
      <c r="B28" s="2">
        <v>3407.68</v>
      </c>
      <c r="C28" s="9">
        <v>3706.74</v>
      </c>
      <c r="E28" s="3">
        <f t="shared" si="2"/>
        <v>-7.393593295145093</v>
      </c>
      <c r="G28" s="4">
        <f t="shared" si="0"/>
        <v>201809</v>
      </c>
      <c r="H28" s="5">
        <f t="shared" si="1"/>
        <v>3407.68</v>
      </c>
      <c r="I28"/>
      <c r="J28" s="4">
        <f t="shared" si="4"/>
        <v>134.21389332331674</v>
      </c>
      <c r="K28" s="4">
        <f t="shared" si="5"/>
        <v>116.74352736563682</v>
      </c>
      <c r="L28" s="10">
        <f t="shared" si="6"/>
        <v>90.05148712436406</v>
      </c>
      <c r="M28" s="7">
        <f t="shared" si="3"/>
      </c>
      <c r="N28" s="8">
        <f t="shared" si="7"/>
        <v>-53.90504355002082</v>
      </c>
    </row>
    <row r="29" spans="1:14" ht="12.75" outlineLevel="1">
      <c r="A29" s="1">
        <v>201810</v>
      </c>
      <c r="B29" s="2">
        <v>2962.11</v>
      </c>
      <c r="C29" s="2">
        <v>3447.07</v>
      </c>
      <c r="E29" s="3">
        <f t="shared" si="2"/>
        <v>-15.042317807238748</v>
      </c>
      <c r="G29" s="4">
        <f t="shared" si="0"/>
        <v>201810</v>
      </c>
      <c r="H29" s="5">
        <f t="shared" si="1"/>
        <v>2962.11</v>
      </c>
      <c r="I29"/>
      <c r="J29" s="4">
        <f t="shared" si="4"/>
        <v>159.90054386906627</v>
      </c>
      <c r="K29" s="4">
        <f t="shared" si="5"/>
        <v>129.31274778226782</v>
      </c>
      <c r="L29" s="10">
        <f t="shared" si="6"/>
        <v>86.20884338678835</v>
      </c>
      <c r="M29" s="7">
        <f t="shared" si="3"/>
      </c>
      <c r="N29" s="8">
        <f t="shared" si="7"/>
        <v>-73.82970617571894</v>
      </c>
    </row>
    <row r="30" spans="1:14" ht="12.75" outlineLevel="1">
      <c r="A30" s="1">
        <v>201811</v>
      </c>
      <c r="B30" s="2">
        <v>3072.24</v>
      </c>
      <c r="C30" s="2">
        <v>3487.9</v>
      </c>
      <c r="E30" s="3">
        <f t="shared" si="2"/>
        <v>3.584680884305903</v>
      </c>
      <c r="G30" s="4">
        <f t="shared" si="0"/>
        <v>201811</v>
      </c>
      <c r="H30" s="5">
        <f t="shared" si="1"/>
        <v>3072.24</v>
      </c>
      <c r="I30"/>
      <c r="J30" s="4">
        <f t="shared" si="4"/>
        <v>142.17736895555035</v>
      </c>
      <c r="K30" s="4">
        <f t="shared" si="5"/>
        <v>121.16251768525031</v>
      </c>
      <c r="L30" s="10">
        <f t="shared" si="6"/>
        <v>89.95232617555786</v>
      </c>
      <c r="M30" s="7">
        <f t="shared" si="3"/>
      </c>
      <c r="N30" s="8">
        <f t="shared" si="7"/>
        <v>-53.70198282612437</v>
      </c>
    </row>
    <row r="31" spans="1:14" ht="12.75" outlineLevel="1">
      <c r="A31" s="1">
        <v>201812</v>
      </c>
      <c r="B31" s="2">
        <v>2641.17</v>
      </c>
      <c r="C31" s="9">
        <v>3243.63</v>
      </c>
      <c r="E31" s="3">
        <f t="shared" si="2"/>
        <v>-16.321175842524326</v>
      </c>
      <c r="G31" s="4">
        <f t="shared" si="0"/>
        <v>201812</v>
      </c>
      <c r="H31" s="5">
        <f t="shared" si="1"/>
        <v>2641.17</v>
      </c>
      <c r="I31"/>
      <c r="J31" s="4">
        <f t="shared" si="4"/>
        <v>159.58609252717542</v>
      </c>
      <c r="K31" s="4">
        <f t="shared" si="5"/>
        <v>135.97215754129166</v>
      </c>
      <c r="L31" s="10">
        <f t="shared" si="6"/>
        <v>84.80396169155553</v>
      </c>
      <c r="M31" s="7">
        <f t="shared" si="3"/>
      </c>
      <c r="N31" s="8">
        <f t="shared" si="7"/>
        <v>-60.088258047994586</v>
      </c>
    </row>
    <row r="32" spans="1:14" ht="12.75" outlineLevel="1">
      <c r="A32" s="1">
        <v>201901</v>
      </c>
      <c r="B32" s="2">
        <v>3033.6</v>
      </c>
      <c r="C32" s="9">
        <v>3507.84</v>
      </c>
      <c r="E32" s="3">
        <f t="shared" si="2"/>
        <v>12.93611550632911</v>
      </c>
      <c r="G32" s="4">
        <f t="shared" si="0"/>
        <v>201901</v>
      </c>
      <c r="H32" s="5">
        <f t="shared" si="1"/>
        <v>3033.6</v>
      </c>
      <c r="I32"/>
      <c r="J32" s="4">
        <f t="shared" si="4"/>
        <v>135.92431434599155</v>
      </c>
      <c r="K32" s="4">
        <f t="shared" si="5"/>
        <v>115.38894932313642</v>
      </c>
      <c r="L32" s="10">
        <f t="shared" si="6"/>
        <v>91.16144279187819</v>
      </c>
      <c r="M32" s="7">
        <f t="shared" si="3"/>
      </c>
      <c r="N32" s="8">
        <f t="shared" si="7"/>
        <v>-34.17261251391177</v>
      </c>
    </row>
    <row r="33" spans="1:14" ht="12.75" outlineLevel="1">
      <c r="A33" s="1">
        <v>201902</v>
      </c>
      <c r="B33" s="2">
        <v>3112.95</v>
      </c>
      <c r="C33" s="9">
        <v>3604.48</v>
      </c>
      <c r="E33" s="3">
        <f t="shared" si="2"/>
        <v>2.5490290560400877</v>
      </c>
      <c r="G33" s="4">
        <f t="shared" si="0"/>
        <v>201902</v>
      </c>
      <c r="H33" s="5">
        <f t="shared" si="1"/>
        <v>3112.95</v>
      </c>
      <c r="I33"/>
      <c r="J33" s="4">
        <f t="shared" si="4"/>
        <v>127.47683065902119</v>
      </c>
      <c r="K33" s="4">
        <f t="shared" si="5"/>
        <v>110.15791558917854</v>
      </c>
      <c r="L33" s="10">
        <f t="shared" si="6"/>
        <v>92.11174746003007</v>
      </c>
      <c r="M33" s="7">
        <f t="shared" si="3"/>
      </c>
      <c r="N33" s="8">
        <f t="shared" si="7"/>
        <v>-27.44306639389664</v>
      </c>
    </row>
    <row r="34" spans="1:14" ht="12.75" outlineLevel="1">
      <c r="A34" s="1">
        <v>201903</v>
      </c>
      <c r="E34" s="3" t="e">
        <f t="shared" si="2"/>
        <v>#DIV/0!</v>
      </c>
      <c r="G34" s="4">
        <f t="shared" si="0"/>
        <v>201903</v>
      </c>
      <c r="H34" s="5">
        <f t="shared" si="1"/>
        <v>0</v>
      </c>
      <c r="I34"/>
      <c r="J34" s="4" t="e">
        <f t="shared" si="4"/>
        <v>#DIV/0!</v>
      </c>
      <c r="K34" s="4" t="e">
        <f t="shared" si="5"/>
        <v>#DIV/0!</v>
      </c>
      <c r="L34" s="10" t="e">
        <f t="shared" si="6"/>
        <v>#DIV/0!</v>
      </c>
      <c r="M34" s="7" t="e">
        <f t="shared" si="3"/>
        <v>#DIV/0!</v>
      </c>
      <c r="N34" s="8" t="e">
        <f t="shared" si="7"/>
        <v>#DIV/0!</v>
      </c>
    </row>
    <row r="35" spans="1:14" ht="12.75" outlineLevel="1">
      <c r="A35" s="1">
        <v>201904</v>
      </c>
      <c r="E35" s="3" t="e">
        <f t="shared" si="2"/>
        <v>#DIV/0!</v>
      </c>
      <c r="G35" s="4">
        <f t="shared" si="0"/>
        <v>201904</v>
      </c>
      <c r="H35" s="5">
        <f t="shared" si="1"/>
        <v>0</v>
      </c>
      <c r="I35"/>
      <c r="J35" s="4" t="e">
        <f t="shared" si="4"/>
        <v>#DIV/0!</v>
      </c>
      <c r="K35" s="4" t="e">
        <f t="shared" si="5"/>
        <v>#DIV/0!</v>
      </c>
      <c r="L35" s="10" t="e">
        <f t="shared" si="6"/>
        <v>#DIV/0!</v>
      </c>
      <c r="M35" s="7" t="e">
        <f t="shared" si="3"/>
        <v>#DIV/0!</v>
      </c>
      <c r="N35" s="8" t="e">
        <f t="shared" si="7"/>
        <v>#DIV/0!</v>
      </c>
    </row>
    <row r="36" spans="1:14" ht="12.75" outlineLevel="1">
      <c r="A36" s="1">
        <v>201905</v>
      </c>
      <c r="E36" s="3" t="e">
        <f t="shared" si="2"/>
        <v>#DIV/0!</v>
      </c>
      <c r="G36" s="4">
        <f t="shared" si="0"/>
        <v>201905</v>
      </c>
      <c r="H36" s="5">
        <f t="shared" si="1"/>
        <v>0</v>
      </c>
      <c r="I36"/>
      <c r="J36" s="4" t="e">
        <f t="shared" si="4"/>
        <v>#DIV/0!</v>
      </c>
      <c r="K36" s="4" t="e">
        <f t="shared" si="5"/>
        <v>#DIV/0!</v>
      </c>
      <c r="L36" s="10" t="e">
        <f t="shared" si="6"/>
        <v>#DIV/0!</v>
      </c>
      <c r="M36" s="7" t="e">
        <f t="shared" si="3"/>
        <v>#DIV/0!</v>
      </c>
      <c r="N36" s="8" t="e">
        <f t="shared" si="7"/>
        <v>#DIV/0!</v>
      </c>
    </row>
    <row r="37" spans="1:14" ht="12.75" outlineLevel="1">
      <c r="A37" s="1">
        <v>201906</v>
      </c>
      <c r="E37" s="3" t="e">
        <f t="shared" si="2"/>
        <v>#DIV/0!</v>
      </c>
      <c r="G37" s="4">
        <f t="shared" si="0"/>
        <v>201906</v>
      </c>
      <c r="H37" s="5">
        <f t="shared" si="1"/>
        <v>0</v>
      </c>
      <c r="I37"/>
      <c r="J37" s="4" t="e">
        <f t="shared" si="4"/>
        <v>#DIV/0!</v>
      </c>
      <c r="K37" s="4" t="e">
        <f t="shared" si="5"/>
        <v>#DIV/0!</v>
      </c>
      <c r="L37" s="10" t="e">
        <f t="shared" si="6"/>
        <v>#DIV/0!</v>
      </c>
      <c r="M37" s="7" t="e">
        <f t="shared" si="3"/>
        <v>#DIV/0!</v>
      </c>
      <c r="N37" s="8" t="e">
        <f t="shared" si="7"/>
        <v>#DIV/0!</v>
      </c>
    </row>
    <row r="38" spans="1:14" ht="12.75" outlineLevel="1">
      <c r="A38" s="1">
        <v>201907</v>
      </c>
      <c r="E38" s="3" t="e">
        <f t="shared" si="2"/>
        <v>#DIV/0!</v>
      </c>
      <c r="G38" s="4">
        <f t="shared" si="0"/>
        <v>201907</v>
      </c>
      <c r="H38" s="5">
        <f t="shared" si="1"/>
        <v>0</v>
      </c>
      <c r="I38"/>
      <c r="J38" s="4" t="e">
        <f t="shared" si="4"/>
        <v>#DIV/0!</v>
      </c>
      <c r="K38" s="4" t="e">
        <f t="shared" si="5"/>
        <v>#DIV/0!</v>
      </c>
      <c r="L38" s="10" t="e">
        <f t="shared" si="6"/>
        <v>#DIV/0!</v>
      </c>
      <c r="M38" s="7" t="e">
        <f t="shared" si="3"/>
        <v>#DIV/0!</v>
      </c>
      <c r="N38" s="8" t="e">
        <f t="shared" si="7"/>
        <v>#DIV/0!</v>
      </c>
    </row>
    <row r="39" spans="1:14" ht="12.75" outlineLevel="1">
      <c r="A39" s="1">
        <v>201908</v>
      </c>
      <c r="E39" s="3" t="e">
        <f t="shared" si="2"/>
        <v>#DIV/0!</v>
      </c>
      <c r="G39" s="4">
        <f t="shared" si="0"/>
        <v>201908</v>
      </c>
      <c r="H39" s="5">
        <f t="shared" si="1"/>
        <v>0</v>
      </c>
      <c r="I39"/>
      <c r="J39" s="4" t="e">
        <f t="shared" si="4"/>
        <v>#DIV/0!</v>
      </c>
      <c r="K39" s="4" t="e">
        <f t="shared" si="5"/>
        <v>#DIV/0!</v>
      </c>
      <c r="L39" s="10" t="e">
        <f t="shared" si="6"/>
        <v>#DIV/0!</v>
      </c>
      <c r="M39" s="7" t="e">
        <f t="shared" si="3"/>
        <v>#DIV/0!</v>
      </c>
      <c r="N39" s="8" t="e">
        <f t="shared" si="7"/>
        <v>#DIV/0!</v>
      </c>
    </row>
    <row r="40" spans="1:14" ht="12.75" outlineLevel="1">
      <c r="A40" s="1">
        <v>201909</v>
      </c>
      <c r="E40" s="3" t="e">
        <f t="shared" si="2"/>
        <v>#DIV/0!</v>
      </c>
      <c r="G40" s="4">
        <f t="shared" si="0"/>
        <v>201909</v>
      </c>
      <c r="H40" s="5">
        <f t="shared" si="1"/>
        <v>0</v>
      </c>
      <c r="I40"/>
      <c r="J40" s="4" t="e">
        <f t="shared" si="4"/>
        <v>#DIV/0!</v>
      </c>
      <c r="K40" s="4" t="e">
        <f t="shared" si="5"/>
        <v>#DIV/0!</v>
      </c>
      <c r="L40" s="10" t="e">
        <f t="shared" si="6"/>
        <v>#DIV/0!</v>
      </c>
      <c r="M40" s="7" t="e">
        <f t="shared" si="3"/>
        <v>#DIV/0!</v>
      </c>
      <c r="N40" s="8" t="e">
        <f t="shared" si="7"/>
        <v>#DIV/0!</v>
      </c>
    </row>
    <row r="41" spans="1:14" ht="12.75" outlineLevel="1">
      <c r="A41" s="1">
        <v>201910</v>
      </c>
      <c r="E41" s="3" t="e">
        <f t="shared" si="2"/>
        <v>#DIV/0!</v>
      </c>
      <c r="G41" s="4">
        <f t="shared" si="0"/>
        <v>201910</v>
      </c>
      <c r="H41" s="5">
        <f t="shared" si="1"/>
        <v>0</v>
      </c>
      <c r="I41"/>
      <c r="J41" s="4" t="e">
        <f t="shared" si="4"/>
        <v>#DIV/0!</v>
      </c>
      <c r="K41" s="4" t="e">
        <f t="shared" si="5"/>
        <v>#DIV/0!</v>
      </c>
      <c r="L41" s="10" t="e">
        <f t="shared" si="6"/>
        <v>#DIV/0!</v>
      </c>
      <c r="M41" s="7" t="e">
        <f t="shared" si="3"/>
        <v>#DIV/0!</v>
      </c>
      <c r="N41" s="8" t="e">
        <f t="shared" si="7"/>
        <v>#DIV/0!</v>
      </c>
    </row>
    <row r="42" spans="1:14" ht="12.75" outlineLevel="1">
      <c r="A42" s="1">
        <v>201911</v>
      </c>
      <c r="E42" s="3" t="e">
        <f t="shared" si="2"/>
        <v>#DIV/0!</v>
      </c>
      <c r="G42" s="4">
        <f t="shared" si="0"/>
        <v>201911</v>
      </c>
      <c r="H42" s="5">
        <f t="shared" si="1"/>
        <v>0</v>
      </c>
      <c r="I42"/>
      <c r="J42" s="4" t="e">
        <f t="shared" si="4"/>
        <v>#DIV/0!</v>
      </c>
      <c r="K42" s="4" t="e">
        <f t="shared" si="5"/>
        <v>#DIV/0!</v>
      </c>
      <c r="L42" s="10" t="e">
        <f t="shared" si="6"/>
        <v>#DIV/0!</v>
      </c>
      <c r="M42" s="7" t="e">
        <f t="shared" si="3"/>
        <v>#DIV/0!</v>
      </c>
      <c r="N42" s="8" t="e">
        <f t="shared" si="7"/>
        <v>#DIV/0!</v>
      </c>
    </row>
    <row r="43" spans="1:14" ht="12.75" outlineLevel="1">
      <c r="A43" s="1">
        <v>201912</v>
      </c>
      <c r="E43" s="3" t="e">
        <f t="shared" si="2"/>
        <v>#DIV/0!</v>
      </c>
      <c r="G43" s="4">
        <f t="shared" si="0"/>
        <v>201912</v>
      </c>
      <c r="H43" s="5">
        <f t="shared" si="1"/>
        <v>0</v>
      </c>
      <c r="I43"/>
      <c r="J43" s="4" t="e">
        <f t="shared" si="4"/>
        <v>#DIV/0!</v>
      </c>
      <c r="K43" s="4" t="e">
        <f t="shared" si="5"/>
        <v>#DIV/0!</v>
      </c>
      <c r="L43" s="10" t="e">
        <f t="shared" si="6"/>
        <v>#DIV/0!</v>
      </c>
      <c r="M43" s="7" t="e">
        <f t="shared" si="3"/>
        <v>#DIV/0!</v>
      </c>
      <c r="N43" s="8" t="e">
        <f t="shared" si="7"/>
        <v>#DIV/0!</v>
      </c>
    </row>
  </sheetData>
  <sheetProtection/>
  <printOptions/>
  <pageMargins left="0.79" right="0.79" top="1.05" bottom="1.05" header="0.79" footer="0.79"/>
  <pageSetup horizontalDpi="300" verticalDpi="300" orientation="portrait" paperSize="9"/>
  <headerFooter scaleWithDoc="0" alignWithMargins="0">
    <oddHeader>&amp;C&amp;"Times New Roman,Standaard"&amp;12&amp;A</oddHeader>
    <oddFooter>&amp;C&amp;"Times New Roman,Standaard"&amp;12Pagina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N43"/>
  <sheetViews>
    <sheetView zoomScale="80" zoomScaleNormal="80" workbookViewId="0" topLeftCell="A1">
      <selection activeCell="C34" sqref="C34"/>
    </sheetView>
  </sheetViews>
  <sheetFormatPr defaultColWidth="12.28125" defaultRowHeight="12.75" customHeight="1" outlineLevelRow="1"/>
  <cols>
    <col min="1" max="1" width="8.7109375" style="1" bestFit="1" customWidth="1"/>
    <col min="2" max="3" width="8.28125" style="2" bestFit="1" customWidth="1"/>
    <col min="4" max="4" width="11.57421875" style="0" bestFit="1" customWidth="1"/>
    <col min="5" max="5" width="11.57421875" style="3" bestFit="1" customWidth="1"/>
    <col min="6" max="6" width="11.57421875" style="0" bestFit="1" customWidth="1"/>
    <col min="7" max="7" width="11.57421875" style="4" bestFit="1" customWidth="1"/>
    <col min="8" max="8" width="11.57421875" style="5" bestFit="1" customWidth="1"/>
    <col min="9" max="9" width="11.57421875" style="6" bestFit="1" customWidth="1"/>
    <col min="10" max="12" width="11.57421875" style="4" bestFit="1" customWidth="1"/>
    <col min="13" max="13" width="11.57421875" style="7" bestFit="1" customWidth="1"/>
    <col min="14" max="14" width="11.57421875" style="8" bestFit="1" customWidth="1"/>
    <col min="15" max="248" width="11.57421875" style="0" bestFit="1" customWidth="1"/>
  </cols>
  <sheetData>
    <row r="1" spans="2:7" ht="12.75" outlineLevel="1">
      <c r="B1" s="2" t="s">
        <v>1087</v>
      </c>
      <c r="C1" s="2" t="s">
        <v>0</v>
      </c>
      <c r="G1" s="4" t="str">
        <f>B1</f>
        <v>ConsS</v>
      </c>
    </row>
    <row r="2" spans="1:14" ht="12.75" outlineLevel="1">
      <c r="A2" s="1" t="s">
        <v>1</v>
      </c>
      <c r="B2" s="2" t="s">
        <v>5</v>
      </c>
      <c r="C2" s="2" t="s">
        <v>5</v>
      </c>
      <c r="E2" s="3" t="s">
        <v>6</v>
      </c>
      <c r="G2" s="4" t="s">
        <v>1</v>
      </c>
      <c r="H2" s="5" t="s">
        <v>7</v>
      </c>
      <c r="J2" s="4" t="s">
        <v>8</v>
      </c>
      <c r="K2" s="4" t="s">
        <v>9</v>
      </c>
      <c r="L2" s="4" t="s">
        <v>10</v>
      </c>
      <c r="N2" s="8" t="s">
        <v>11</v>
      </c>
    </row>
    <row r="3" spans="1:13" ht="12.75" outlineLevel="1">
      <c r="A3" s="1">
        <v>201608</v>
      </c>
      <c r="B3" s="2">
        <v>2117.03</v>
      </c>
      <c r="C3" s="2">
        <v>3553.3700000000003</v>
      </c>
      <c r="G3" s="4">
        <f aca="true" t="shared" si="0" ref="G3:G43">A3</f>
        <v>201608</v>
      </c>
      <c r="H3" s="5">
        <f aca="true" t="shared" si="1" ref="H3:H43">$B3</f>
        <v>2117.03</v>
      </c>
      <c r="L3" s="10"/>
      <c r="M3" s="7">
        <f>IF(AND(AVERAGE($B3)/$B3&lt;1,(AVERAGE($C3)/$C3/(AVERAGE($B3)/$B3))&gt;1),"*","")</f>
      </c>
    </row>
    <row r="4" spans="1:12" ht="12.75" outlineLevel="1">
      <c r="A4" s="1">
        <v>201609</v>
      </c>
      <c r="B4" s="2">
        <v>2067.8100000000004</v>
      </c>
      <c r="C4" s="2">
        <v>3555.92</v>
      </c>
      <c r="E4" s="3">
        <f aca="true" t="shared" si="2" ref="E4:E43">100*($B4-$B3)/$B4</f>
        <v>-2.380296062017293</v>
      </c>
      <c r="G4" s="4">
        <f t="shared" si="0"/>
        <v>201609</v>
      </c>
      <c r="H4" s="5">
        <f t="shared" si="1"/>
        <v>2067.8100000000004</v>
      </c>
      <c r="L4" s="10"/>
    </row>
    <row r="5" spans="1:12" ht="12.75" outlineLevel="1">
      <c r="A5" s="1">
        <v>201610</v>
      </c>
      <c r="B5" s="2">
        <v>2106.01</v>
      </c>
      <c r="C5" s="2">
        <v>3540.56</v>
      </c>
      <c r="E5" s="3">
        <f t="shared" si="2"/>
        <v>1.8138565343944149</v>
      </c>
      <c r="G5" s="4">
        <f t="shared" si="0"/>
        <v>201610</v>
      </c>
      <c r="H5" s="5">
        <f t="shared" si="1"/>
        <v>2106.01</v>
      </c>
      <c r="L5" s="10"/>
    </row>
    <row r="6" spans="1:12" ht="12.75" outlineLevel="1">
      <c r="A6" s="1">
        <v>201611</v>
      </c>
      <c r="B6" s="2">
        <v>1959.75</v>
      </c>
      <c r="C6" s="2">
        <v>3478.63</v>
      </c>
      <c r="E6" s="3">
        <f t="shared" si="2"/>
        <v>-7.463196836331176</v>
      </c>
      <c r="G6" s="4">
        <f t="shared" si="0"/>
        <v>201611</v>
      </c>
      <c r="H6" s="5">
        <f t="shared" si="1"/>
        <v>1959.75</v>
      </c>
      <c r="L6" s="10"/>
    </row>
    <row r="7" spans="1:12" ht="12.75" outlineLevel="1">
      <c r="A7" s="1">
        <v>201612</v>
      </c>
      <c r="B7" s="2">
        <v>2073.01</v>
      </c>
      <c r="C7" s="2">
        <v>3606.36</v>
      </c>
      <c r="E7" s="3">
        <f t="shared" si="2"/>
        <v>5.463552997814782</v>
      </c>
      <c r="G7" s="4">
        <f t="shared" si="0"/>
        <v>201612</v>
      </c>
      <c r="H7" s="5">
        <f t="shared" si="1"/>
        <v>2073.01</v>
      </c>
      <c r="L7" s="10"/>
    </row>
    <row r="8" spans="1:12" ht="12.75" outlineLevel="1">
      <c r="A8" s="1">
        <v>201701</v>
      </c>
      <c r="B8" s="2">
        <v>2025.26</v>
      </c>
      <c r="C8" s="2">
        <v>3542.27</v>
      </c>
      <c r="E8" s="3">
        <f t="shared" si="2"/>
        <v>-2.357721971499967</v>
      </c>
      <c r="G8" s="4">
        <f t="shared" si="0"/>
        <v>201701</v>
      </c>
      <c r="H8" s="5">
        <f t="shared" si="1"/>
        <v>2025.26</v>
      </c>
      <c r="L8" s="10"/>
    </row>
    <row r="9" spans="1:12" ht="12.75" outlineLevel="1">
      <c r="A9" s="1">
        <v>201702</v>
      </c>
      <c r="B9" s="2">
        <v>2069.14</v>
      </c>
      <c r="C9" s="2">
        <v>3584.13</v>
      </c>
      <c r="E9" s="3">
        <f t="shared" si="2"/>
        <v>2.120687821993673</v>
      </c>
      <c r="G9" s="4">
        <f t="shared" si="0"/>
        <v>201702</v>
      </c>
      <c r="H9" s="5">
        <f t="shared" si="1"/>
        <v>2069.14</v>
      </c>
      <c r="L9" s="10"/>
    </row>
    <row r="10" spans="1:12" ht="12.75" outlineLevel="1">
      <c r="A10" s="1">
        <v>201703</v>
      </c>
      <c r="B10" s="2">
        <v>2098.3900000000003</v>
      </c>
      <c r="C10" s="2">
        <v>3817.02</v>
      </c>
      <c r="E10" s="3">
        <f t="shared" si="2"/>
        <v>1.393925819318642</v>
      </c>
      <c r="G10" s="4">
        <f t="shared" si="0"/>
        <v>201703</v>
      </c>
      <c r="H10" s="5">
        <f t="shared" si="1"/>
        <v>2098.3900000000003</v>
      </c>
      <c r="L10" s="10"/>
    </row>
    <row r="11" spans="1:12" ht="12.75" outlineLevel="1">
      <c r="A11" s="1">
        <v>201704</v>
      </c>
      <c r="B11" s="2">
        <v>2051.57</v>
      </c>
      <c r="C11" s="2">
        <v>3875.53</v>
      </c>
      <c r="E11" s="3">
        <f t="shared" si="2"/>
        <v>-2.282154642542061</v>
      </c>
      <c r="G11" s="4">
        <f t="shared" si="0"/>
        <v>201704</v>
      </c>
      <c r="H11" s="5">
        <f t="shared" si="1"/>
        <v>2051.57</v>
      </c>
      <c r="L11" s="10"/>
    </row>
    <row r="12" spans="1:13" ht="12.75" outlineLevel="1">
      <c r="A12" s="1">
        <v>201705</v>
      </c>
      <c r="B12" s="2">
        <v>2115.8900000000003</v>
      </c>
      <c r="C12" s="2">
        <v>3888.32</v>
      </c>
      <c r="E12" s="3">
        <f t="shared" si="2"/>
        <v>3.0398555690513285</v>
      </c>
      <c r="G12" s="4">
        <f t="shared" si="0"/>
        <v>201705</v>
      </c>
      <c r="H12" s="5">
        <f t="shared" si="1"/>
        <v>2115.8900000000003</v>
      </c>
      <c r="L12" s="10"/>
      <c r="M12" s="7">
        <f aca="true" t="shared" si="3" ref="M12:M43">IF(AND(AVERAGE($B4:$B12)/$B12&lt;1,(AVERAGE($C4:$C12)/$C12/(AVERAGE($B4:$B12)/$B12))&gt;1),"*","")</f>
      </c>
    </row>
    <row r="13" spans="1:13" ht="12.75" outlineLevel="1">
      <c r="A13" s="1">
        <v>201706</v>
      </c>
      <c r="B13" s="2">
        <v>1879.99</v>
      </c>
      <c r="C13" s="2">
        <v>3793.62</v>
      </c>
      <c r="E13" s="3">
        <f t="shared" si="2"/>
        <v>-12.547939084782383</v>
      </c>
      <c r="G13" s="4">
        <f t="shared" si="0"/>
        <v>201706</v>
      </c>
      <c r="H13" s="5">
        <f t="shared" si="1"/>
        <v>1879.99</v>
      </c>
      <c r="L13" s="10"/>
      <c r="M13" s="7">
        <f t="shared" si="3"/>
      </c>
    </row>
    <row r="14" spans="1:13" ht="12.75" outlineLevel="1">
      <c r="A14" s="1">
        <v>201707</v>
      </c>
      <c r="B14" s="2">
        <v>1942.54</v>
      </c>
      <c r="C14" s="2">
        <v>3942.46</v>
      </c>
      <c r="E14" s="3">
        <f t="shared" si="2"/>
        <v>3.2200109135461794</v>
      </c>
      <c r="G14" s="4">
        <f t="shared" si="0"/>
        <v>201707</v>
      </c>
      <c r="H14" s="5">
        <f t="shared" si="1"/>
        <v>1942.54</v>
      </c>
      <c r="L14" s="10"/>
      <c r="M14" s="7">
        <f t="shared" si="3"/>
      </c>
    </row>
    <row r="15" spans="1:14" ht="12.75" outlineLevel="1">
      <c r="A15" s="1">
        <v>201708</v>
      </c>
      <c r="B15" s="2">
        <v>1781.34</v>
      </c>
      <c r="C15" s="2">
        <v>3887.55</v>
      </c>
      <c r="E15" s="3">
        <f t="shared" si="2"/>
        <v>-9.04936733021209</v>
      </c>
      <c r="G15" s="4">
        <f t="shared" si="0"/>
        <v>201708</v>
      </c>
      <c r="H15" s="5">
        <f t="shared" si="1"/>
        <v>1781.34</v>
      </c>
      <c r="J15" s="4">
        <f aca="true" t="shared" si="4" ref="J15:J43">100-100*($B15-$B3)/$B15</f>
        <v>118.84480222753659</v>
      </c>
      <c r="K15" s="4">
        <f aca="true" t="shared" si="5" ref="K15:K43">100*AVERAGE($B4:$B15)/$B15</f>
        <v>113.07358505394818</v>
      </c>
      <c r="L15" s="10">
        <f aca="true" t="shared" si="6" ref="L15:L43">100*(AVERAGE($C4:$C15)/$C15)/(AVERAGE($B4:$B15)/$B15)</f>
        <v>84.38443027389512</v>
      </c>
      <c r="M15" s="7">
        <f t="shared" si="3"/>
      </c>
      <c r="N15" s="8">
        <f aca="true" t="shared" si="7" ref="N15:N43">100*AVERAGE($E4:$E15)/STDEVA($E4:$E15)</f>
        <v>-28.501933963906914</v>
      </c>
    </row>
    <row r="16" spans="1:14" ht="12.75" outlineLevel="1">
      <c r="A16" s="1">
        <v>201709</v>
      </c>
      <c r="B16" s="2">
        <v>1806.42</v>
      </c>
      <c r="C16" s="2">
        <v>4017.75</v>
      </c>
      <c r="E16" s="3">
        <f t="shared" si="2"/>
        <v>1.3883814395323433</v>
      </c>
      <c r="G16" s="4">
        <f t="shared" si="0"/>
        <v>201709</v>
      </c>
      <c r="H16" s="5">
        <f t="shared" si="1"/>
        <v>1806.42</v>
      </c>
      <c r="J16" s="4">
        <f t="shared" si="4"/>
        <v>114.47005679742254</v>
      </c>
      <c r="K16" s="4">
        <f t="shared" si="5"/>
        <v>110.29785431959345</v>
      </c>
      <c r="L16" s="10">
        <f t="shared" si="6"/>
        <v>84.5730955746357</v>
      </c>
      <c r="M16" s="7">
        <f t="shared" si="3"/>
      </c>
      <c r="N16" s="8">
        <f t="shared" si="7"/>
        <v>-22.624701928819675</v>
      </c>
    </row>
    <row r="17" spans="1:14" ht="12.75" outlineLevel="1">
      <c r="A17" s="1">
        <v>201710</v>
      </c>
      <c r="B17" s="2">
        <v>1859.29</v>
      </c>
      <c r="C17" s="2">
        <v>4096.38</v>
      </c>
      <c r="E17" s="3">
        <f t="shared" si="2"/>
        <v>2.843558562677145</v>
      </c>
      <c r="G17" s="4">
        <f t="shared" si="0"/>
        <v>201710</v>
      </c>
      <c r="H17" s="5">
        <f t="shared" si="1"/>
        <v>1859.29</v>
      </c>
      <c r="J17" s="4">
        <f t="shared" si="4"/>
        <v>113.26958139935138</v>
      </c>
      <c r="K17" s="4">
        <f t="shared" si="5"/>
        <v>106.05567178869352</v>
      </c>
      <c r="L17" s="10">
        <f t="shared" si="6"/>
        <v>87.33382039683703</v>
      </c>
      <c r="M17" s="7">
        <f t="shared" si="3"/>
      </c>
      <c r="N17" s="8">
        <f t="shared" si="7"/>
        <v>-20.879126187615057</v>
      </c>
    </row>
    <row r="18" spans="1:14" ht="12.75" outlineLevel="1">
      <c r="A18" s="1">
        <v>201711</v>
      </c>
      <c r="B18" s="2">
        <v>1978.61</v>
      </c>
      <c r="C18" s="2">
        <v>3984.1</v>
      </c>
      <c r="E18" s="3">
        <f t="shared" si="2"/>
        <v>6.030496156392616</v>
      </c>
      <c r="G18" s="4">
        <f t="shared" si="0"/>
        <v>201711</v>
      </c>
      <c r="H18" s="5">
        <f t="shared" si="1"/>
        <v>1978.61</v>
      </c>
      <c r="J18" s="4">
        <f t="shared" si="4"/>
        <v>99.04680558573949</v>
      </c>
      <c r="K18" s="4">
        <f t="shared" si="5"/>
        <v>99.73942144569503</v>
      </c>
      <c r="L18" s="10">
        <f t="shared" si="6"/>
        <v>96.54159035790887</v>
      </c>
      <c r="M18" s="7" t="str">
        <f t="shared" si="3"/>
        <v>*</v>
      </c>
      <c r="N18" s="8">
        <f t="shared" si="7"/>
        <v>-1.084752021690086</v>
      </c>
    </row>
    <row r="19" spans="1:14" ht="12.75" outlineLevel="1">
      <c r="A19" s="1">
        <v>201712</v>
      </c>
      <c r="B19" s="2">
        <v>1975.8</v>
      </c>
      <c r="C19" s="2">
        <v>3977.88</v>
      </c>
      <c r="E19" s="3">
        <f t="shared" si="2"/>
        <v>-0.14222087255794846</v>
      </c>
      <c r="G19" s="4">
        <f t="shared" si="0"/>
        <v>201712</v>
      </c>
      <c r="H19" s="5">
        <f t="shared" si="1"/>
        <v>1975.8</v>
      </c>
      <c r="J19" s="4">
        <f t="shared" si="4"/>
        <v>104.92003239194251</v>
      </c>
      <c r="K19" s="4">
        <f t="shared" si="5"/>
        <v>99.47126902183082</v>
      </c>
      <c r="L19" s="10">
        <f t="shared" si="6"/>
        <v>97.73564996028969</v>
      </c>
      <c r="M19" s="7" t="str">
        <f t="shared" si="3"/>
        <v>*</v>
      </c>
      <c r="N19" s="8">
        <f t="shared" si="7"/>
        <v>-9.811574608097986</v>
      </c>
    </row>
    <row r="20" spans="1:14" ht="12.75" outlineLevel="1">
      <c r="A20" s="1">
        <v>201801</v>
      </c>
      <c r="B20" s="2">
        <v>1990.86</v>
      </c>
      <c r="C20" s="9">
        <v>4111.650000000001</v>
      </c>
      <c r="E20" s="3">
        <f t="shared" si="2"/>
        <v>0.7564570085289747</v>
      </c>
      <c r="G20" s="4">
        <f t="shared" si="0"/>
        <v>201801</v>
      </c>
      <c r="H20" s="5">
        <f t="shared" si="1"/>
        <v>1990.86</v>
      </c>
      <c r="J20" s="4">
        <f t="shared" si="4"/>
        <v>101.72789648694534</v>
      </c>
      <c r="K20" s="4">
        <f t="shared" si="5"/>
        <v>98.57482026193036</v>
      </c>
      <c r="L20" s="10">
        <f t="shared" si="6"/>
        <v>96.58646263656817</v>
      </c>
      <c r="M20" s="7">
        <f t="shared" si="3"/>
      </c>
      <c r="N20" s="8">
        <f t="shared" si="7"/>
        <v>-5.013759134101727</v>
      </c>
    </row>
    <row r="21" spans="1:14" ht="12.75" outlineLevel="1">
      <c r="A21" s="1">
        <v>201802</v>
      </c>
      <c r="B21" s="2">
        <v>1981.53</v>
      </c>
      <c r="C21" s="2">
        <v>3994.45</v>
      </c>
      <c r="E21" s="3">
        <f t="shared" si="2"/>
        <v>-0.47084828390182976</v>
      </c>
      <c r="G21" s="4">
        <f t="shared" si="0"/>
        <v>201802</v>
      </c>
      <c r="H21" s="5">
        <f t="shared" si="1"/>
        <v>1981.53</v>
      </c>
      <c r="I21"/>
      <c r="J21" s="4">
        <f t="shared" si="4"/>
        <v>104.42133099170842</v>
      </c>
      <c r="K21" s="4">
        <f t="shared" si="5"/>
        <v>98.67051386218392</v>
      </c>
      <c r="L21" s="10">
        <f t="shared" si="6"/>
        <v>100.19151229578029</v>
      </c>
      <c r="M21" s="7" t="str">
        <f t="shared" si="3"/>
        <v>*</v>
      </c>
      <c r="N21" s="8">
        <f t="shared" si="7"/>
        <v>-9.12880108714897</v>
      </c>
    </row>
    <row r="22" spans="1:14" ht="12.75" outlineLevel="1">
      <c r="A22" s="1">
        <v>201803</v>
      </c>
      <c r="B22" s="2">
        <v>2006.27</v>
      </c>
      <c r="C22" s="2">
        <v>3857.1</v>
      </c>
      <c r="E22" s="3">
        <f t="shared" si="2"/>
        <v>1.2331341245196314</v>
      </c>
      <c r="G22" s="4">
        <f t="shared" si="0"/>
        <v>201803</v>
      </c>
      <c r="H22" s="5">
        <f t="shared" si="1"/>
        <v>2006.27</v>
      </c>
      <c r="I22"/>
      <c r="J22" s="4">
        <f t="shared" si="4"/>
        <v>104.59160531733019</v>
      </c>
      <c r="K22" s="4">
        <f t="shared" si="5"/>
        <v>97.0711403084663</v>
      </c>
      <c r="L22" s="10">
        <f t="shared" si="6"/>
        <v>105.55807341632685</v>
      </c>
      <c r="M22" s="7" t="str">
        <f t="shared" si="3"/>
        <v>*</v>
      </c>
      <c r="N22" s="8">
        <f t="shared" si="7"/>
        <v>-9.389795883936909</v>
      </c>
    </row>
    <row r="23" spans="1:14" ht="12.75" outlineLevel="1">
      <c r="A23" s="1">
        <v>201804</v>
      </c>
      <c r="B23" s="2">
        <v>2044.6699999999998</v>
      </c>
      <c r="C23" s="2">
        <v>3910.3</v>
      </c>
      <c r="E23" s="3">
        <f t="shared" si="2"/>
        <v>1.8780536712525673</v>
      </c>
      <c r="G23" s="4">
        <f t="shared" si="0"/>
        <v>201804</v>
      </c>
      <c r="H23" s="5">
        <f t="shared" si="1"/>
        <v>2044.6699999999998</v>
      </c>
      <c r="I23"/>
      <c r="J23" s="4">
        <f t="shared" si="4"/>
        <v>100.33746276905322</v>
      </c>
      <c r="K23" s="4">
        <f t="shared" si="5"/>
        <v>95.2199702967553</v>
      </c>
      <c r="L23" s="10">
        <f t="shared" si="6"/>
        <v>106.22399800768638</v>
      </c>
      <c r="M23" s="7" t="str">
        <f t="shared" si="3"/>
        <v>*</v>
      </c>
      <c r="N23" s="8">
        <f t="shared" si="7"/>
        <v>-2.8534244813290295</v>
      </c>
    </row>
    <row r="24" spans="1:14" ht="12.75" outlineLevel="1">
      <c r="A24" s="1">
        <v>201805</v>
      </c>
      <c r="B24" s="2">
        <v>1986.45</v>
      </c>
      <c r="C24" s="9">
        <v>3764.22</v>
      </c>
      <c r="E24" s="3">
        <f t="shared" si="2"/>
        <v>-2.9308565531475645</v>
      </c>
      <c r="G24" s="4">
        <f t="shared" si="0"/>
        <v>201805</v>
      </c>
      <c r="H24" s="5">
        <f t="shared" si="1"/>
        <v>1986.45</v>
      </c>
      <c r="I24"/>
      <c r="J24" s="4">
        <f t="shared" si="4"/>
        <v>106.5161468952151</v>
      </c>
      <c r="K24" s="4">
        <f t="shared" si="5"/>
        <v>97.46771879483501</v>
      </c>
      <c r="L24" s="10">
        <f t="shared" si="6"/>
        <v>107.51966575016944</v>
      </c>
      <c r="M24" s="7" t="str">
        <f t="shared" si="3"/>
        <v>*</v>
      </c>
      <c r="N24" s="8">
        <f t="shared" si="7"/>
        <v>-12.320319164426659</v>
      </c>
    </row>
    <row r="25" spans="1:14" ht="12.75" outlineLevel="1">
      <c r="A25" s="1">
        <v>201806</v>
      </c>
      <c r="B25" s="2">
        <v>2045.65</v>
      </c>
      <c r="C25" s="9">
        <v>3719.86</v>
      </c>
      <c r="E25" s="3">
        <f t="shared" si="2"/>
        <v>2.8939456896341036</v>
      </c>
      <c r="G25" s="4">
        <f t="shared" si="0"/>
        <v>201806</v>
      </c>
      <c r="H25" s="5">
        <f t="shared" si="1"/>
        <v>2045.65</v>
      </c>
      <c r="I25"/>
      <c r="J25" s="4">
        <f t="shared" si="4"/>
        <v>91.90184049079754</v>
      </c>
      <c r="K25" s="4">
        <f t="shared" si="5"/>
        <v>95.32190257375406</v>
      </c>
      <c r="L25" s="10">
        <f t="shared" si="6"/>
        <v>111.07777550022634</v>
      </c>
      <c r="M25" s="7" t="str">
        <f t="shared" si="3"/>
        <v>*</v>
      </c>
      <c r="N25" s="8">
        <f t="shared" si="7"/>
        <v>16.89812733754285</v>
      </c>
    </row>
    <row r="26" spans="1:14" ht="12.75" outlineLevel="1">
      <c r="A26" s="1">
        <v>201807</v>
      </c>
      <c r="B26" s="2">
        <v>2148.4500000000003</v>
      </c>
      <c r="C26" s="2">
        <v>3899.04</v>
      </c>
      <c r="E26" s="3">
        <f t="shared" si="2"/>
        <v>4.784844888175204</v>
      </c>
      <c r="G26" s="4">
        <f t="shared" si="0"/>
        <v>201807</v>
      </c>
      <c r="H26" s="5">
        <f t="shared" si="1"/>
        <v>2148.4500000000003</v>
      </c>
      <c r="I26"/>
      <c r="J26" s="4">
        <f t="shared" si="4"/>
        <v>90.41588121669109</v>
      </c>
      <c r="K26" s="4">
        <f t="shared" si="5"/>
        <v>91.55957395641819</v>
      </c>
      <c r="L26" s="10">
        <f t="shared" si="6"/>
        <v>110.22645954026383</v>
      </c>
      <c r="M26" s="7" t="str">
        <f t="shared" si="3"/>
        <v>*</v>
      </c>
      <c r="N26" s="8">
        <f t="shared" si="7"/>
        <v>19.714659782637035</v>
      </c>
    </row>
    <row r="27" spans="1:14" ht="12.75" outlineLevel="1">
      <c r="A27" s="1">
        <v>201808</v>
      </c>
      <c r="B27" s="2">
        <v>2138.52</v>
      </c>
      <c r="C27" s="2">
        <v>3740.71</v>
      </c>
      <c r="E27" s="3">
        <f t="shared" si="2"/>
        <v>-0.46433982380339167</v>
      </c>
      <c r="G27" s="4">
        <f t="shared" si="0"/>
        <v>201808</v>
      </c>
      <c r="H27" s="5">
        <f t="shared" si="1"/>
        <v>2138.52</v>
      </c>
      <c r="I27"/>
      <c r="J27" s="4">
        <f t="shared" si="4"/>
        <v>83.29779473654676</v>
      </c>
      <c r="K27" s="4">
        <f t="shared" si="5"/>
        <v>93.37657195942366</v>
      </c>
      <c r="L27" s="10">
        <f t="shared" si="6"/>
        <v>112.30593910097224</v>
      </c>
      <c r="M27" s="7" t="str">
        <f t="shared" si="3"/>
        <v>*</v>
      </c>
      <c r="N27" s="8">
        <f t="shared" si="7"/>
        <v>60.59919763509371</v>
      </c>
    </row>
    <row r="28" spans="1:14" ht="12.75" outlineLevel="1">
      <c r="A28" s="1">
        <v>201809</v>
      </c>
      <c r="B28" s="2">
        <v>2041.1699999999998</v>
      </c>
      <c r="C28" s="9">
        <v>3706.74</v>
      </c>
      <c r="E28" s="3">
        <f t="shared" si="2"/>
        <v>-4.769323476241575</v>
      </c>
      <c r="G28" s="4">
        <f t="shared" si="0"/>
        <v>201809</v>
      </c>
      <c r="H28" s="5">
        <f t="shared" si="1"/>
        <v>2041.1699999999998</v>
      </c>
      <c r="I28"/>
      <c r="J28" s="4">
        <f t="shared" si="4"/>
        <v>88.49924308117404</v>
      </c>
      <c r="K28" s="4">
        <f t="shared" si="5"/>
        <v>98.78839913709622</v>
      </c>
      <c r="L28" s="10">
        <f t="shared" si="6"/>
        <v>106.41865181791125</v>
      </c>
      <c r="M28" s="7">
        <f t="shared" si="3"/>
      </c>
      <c r="N28" s="8">
        <f t="shared" si="7"/>
        <v>31.88728786380074</v>
      </c>
    </row>
    <row r="29" spans="1:14" ht="12.75" outlineLevel="1">
      <c r="A29" s="1">
        <v>201810</v>
      </c>
      <c r="B29" s="2">
        <v>2079.12</v>
      </c>
      <c r="C29" s="2">
        <v>3447.07</v>
      </c>
      <c r="E29" s="3">
        <f t="shared" si="2"/>
        <v>1.8252914694678541</v>
      </c>
      <c r="G29" s="4">
        <f t="shared" si="0"/>
        <v>201810</v>
      </c>
      <c r="H29" s="5">
        <f t="shared" si="1"/>
        <v>2079.12</v>
      </c>
      <c r="I29"/>
      <c r="J29" s="4">
        <f t="shared" si="4"/>
        <v>89.42677671322483</v>
      </c>
      <c r="K29" s="4">
        <f t="shared" si="5"/>
        <v>97.86632485538753</v>
      </c>
      <c r="L29" s="10">
        <f t="shared" si="6"/>
        <v>113.90948253088608</v>
      </c>
      <c r="M29" s="7" t="str">
        <f t="shared" si="3"/>
        <v>*</v>
      </c>
      <c r="N29" s="8">
        <f t="shared" si="7"/>
        <v>29.516574452672476</v>
      </c>
    </row>
    <row r="30" spans="1:14" ht="12.75" outlineLevel="1">
      <c r="A30" s="1">
        <v>201811</v>
      </c>
      <c r="B30" s="2">
        <v>2283.4500000000003</v>
      </c>
      <c r="C30" s="2">
        <v>3487.9</v>
      </c>
      <c r="E30" s="3">
        <f t="shared" si="2"/>
        <v>8.948301911581176</v>
      </c>
      <c r="G30" s="4">
        <f t="shared" si="0"/>
        <v>201811</v>
      </c>
      <c r="H30" s="5">
        <f t="shared" si="1"/>
        <v>2283.4500000000003</v>
      </c>
      <c r="I30"/>
      <c r="J30" s="4">
        <f t="shared" si="4"/>
        <v>86.6500251811951</v>
      </c>
      <c r="K30" s="4">
        <f t="shared" si="5"/>
        <v>90.22144853912572</v>
      </c>
      <c r="L30" s="10">
        <f t="shared" si="6"/>
        <v>120.80110093055093</v>
      </c>
      <c r="M30" s="7" t="str">
        <f t="shared" si="3"/>
        <v>*</v>
      </c>
      <c r="N30" s="8">
        <f t="shared" si="7"/>
        <v>32.000912769176274</v>
      </c>
    </row>
    <row r="31" spans="1:14" ht="12.75" outlineLevel="1">
      <c r="A31" s="1">
        <v>201812</v>
      </c>
      <c r="B31" s="2">
        <v>2258.52</v>
      </c>
      <c r="C31" s="9">
        <v>3243.63</v>
      </c>
      <c r="E31" s="3">
        <f t="shared" si="2"/>
        <v>-1.1038202008395006</v>
      </c>
      <c r="G31" s="4">
        <f t="shared" si="0"/>
        <v>201812</v>
      </c>
      <c r="H31" s="5">
        <f t="shared" si="1"/>
        <v>2258.52</v>
      </c>
      <c r="I31"/>
      <c r="J31" s="4">
        <f t="shared" si="4"/>
        <v>87.48206790287445</v>
      </c>
      <c r="K31" s="4">
        <f t="shared" si="5"/>
        <v>92.26049212168442</v>
      </c>
      <c r="L31" s="10">
        <f t="shared" si="6"/>
        <v>124.98283256544295</v>
      </c>
      <c r="M31" s="7" t="str">
        <f t="shared" si="3"/>
        <v>*</v>
      </c>
      <c r="N31" s="8">
        <f t="shared" si="7"/>
        <v>29.377332733888483</v>
      </c>
    </row>
    <row r="32" spans="1:14" ht="12.75" outlineLevel="1">
      <c r="A32" s="1">
        <v>201901</v>
      </c>
      <c r="B32" s="2">
        <v>2317.1</v>
      </c>
      <c r="C32" s="9">
        <v>3507.84</v>
      </c>
      <c r="E32" s="3">
        <f t="shared" si="2"/>
        <v>2.52816020025031</v>
      </c>
      <c r="G32" s="4">
        <f t="shared" si="0"/>
        <v>201901</v>
      </c>
      <c r="H32" s="5">
        <f t="shared" si="1"/>
        <v>2317.1</v>
      </c>
      <c r="I32"/>
      <c r="J32" s="4">
        <f t="shared" si="4"/>
        <v>85.92033144879375</v>
      </c>
      <c r="K32" s="4">
        <f t="shared" si="5"/>
        <v>91.10130479190944</v>
      </c>
      <c r="L32" s="10">
        <f t="shared" si="6"/>
        <v>115.46512013810599</v>
      </c>
      <c r="M32" s="7" t="str">
        <f t="shared" si="3"/>
        <v>*</v>
      </c>
      <c r="N32" s="8">
        <f t="shared" si="7"/>
        <v>33.29613116421312</v>
      </c>
    </row>
    <row r="33" spans="1:14" ht="12.75" outlineLevel="1">
      <c r="A33" s="1">
        <v>201902</v>
      </c>
      <c r="B33" s="2">
        <v>2295.34</v>
      </c>
      <c r="C33" s="9">
        <v>3604.48</v>
      </c>
      <c r="E33" s="3">
        <f t="shared" si="2"/>
        <v>-0.9480077025625729</v>
      </c>
      <c r="G33" s="4">
        <f t="shared" si="0"/>
        <v>201902</v>
      </c>
      <c r="H33" s="5">
        <f t="shared" si="1"/>
        <v>2295.34</v>
      </c>
      <c r="I33"/>
      <c r="J33" s="4">
        <f t="shared" si="4"/>
        <v>86.32838707990972</v>
      </c>
      <c r="K33" s="4">
        <f t="shared" si="5"/>
        <v>93.10425325514592</v>
      </c>
      <c r="L33" s="10">
        <f t="shared" si="6"/>
        <v>108.9836151058212</v>
      </c>
      <c r="M33" s="7" t="str">
        <f t="shared" si="3"/>
        <v>*</v>
      </c>
      <c r="N33" s="8">
        <f t="shared" si="7"/>
        <v>31.987057465876823</v>
      </c>
    </row>
    <row r="34" spans="1:14" ht="12.75" outlineLevel="1">
      <c r="A34" s="1">
        <v>201903</v>
      </c>
      <c r="E34" s="3" t="e">
        <f t="shared" si="2"/>
        <v>#DIV/0!</v>
      </c>
      <c r="G34" s="4">
        <f t="shared" si="0"/>
        <v>201903</v>
      </c>
      <c r="H34" s="5">
        <f t="shared" si="1"/>
        <v>0</v>
      </c>
      <c r="I34"/>
      <c r="J34" s="4" t="e">
        <f t="shared" si="4"/>
        <v>#DIV/0!</v>
      </c>
      <c r="K34" s="4" t="e">
        <f t="shared" si="5"/>
        <v>#DIV/0!</v>
      </c>
      <c r="L34" s="10" t="e">
        <f t="shared" si="6"/>
        <v>#DIV/0!</v>
      </c>
      <c r="M34" s="7" t="e">
        <f t="shared" si="3"/>
        <v>#DIV/0!</v>
      </c>
      <c r="N34" s="8" t="e">
        <f t="shared" si="7"/>
        <v>#DIV/0!</v>
      </c>
    </row>
    <row r="35" spans="1:14" ht="12.75" outlineLevel="1">
      <c r="A35" s="1">
        <v>201904</v>
      </c>
      <c r="E35" s="3" t="e">
        <f t="shared" si="2"/>
        <v>#DIV/0!</v>
      </c>
      <c r="G35" s="4">
        <f t="shared" si="0"/>
        <v>201904</v>
      </c>
      <c r="H35" s="5">
        <f t="shared" si="1"/>
        <v>0</v>
      </c>
      <c r="I35"/>
      <c r="J35" s="4" t="e">
        <f t="shared" si="4"/>
        <v>#DIV/0!</v>
      </c>
      <c r="K35" s="4" t="e">
        <f t="shared" si="5"/>
        <v>#DIV/0!</v>
      </c>
      <c r="L35" s="10" t="e">
        <f t="shared" si="6"/>
        <v>#DIV/0!</v>
      </c>
      <c r="M35" s="7" t="e">
        <f t="shared" si="3"/>
        <v>#DIV/0!</v>
      </c>
      <c r="N35" s="8" t="e">
        <f t="shared" si="7"/>
        <v>#DIV/0!</v>
      </c>
    </row>
    <row r="36" spans="1:14" ht="12.75" outlineLevel="1">
      <c r="A36" s="1">
        <v>201905</v>
      </c>
      <c r="E36" s="3" t="e">
        <f t="shared" si="2"/>
        <v>#DIV/0!</v>
      </c>
      <c r="G36" s="4">
        <f t="shared" si="0"/>
        <v>201905</v>
      </c>
      <c r="H36" s="5">
        <f t="shared" si="1"/>
        <v>0</v>
      </c>
      <c r="I36"/>
      <c r="J36" s="4" t="e">
        <f t="shared" si="4"/>
        <v>#DIV/0!</v>
      </c>
      <c r="K36" s="4" t="e">
        <f t="shared" si="5"/>
        <v>#DIV/0!</v>
      </c>
      <c r="L36" s="10" t="e">
        <f t="shared" si="6"/>
        <v>#DIV/0!</v>
      </c>
      <c r="M36" s="7" t="e">
        <f t="shared" si="3"/>
        <v>#DIV/0!</v>
      </c>
      <c r="N36" s="8" t="e">
        <f t="shared" si="7"/>
        <v>#DIV/0!</v>
      </c>
    </row>
    <row r="37" spans="1:14" ht="12.75" outlineLevel="1">
      <c r="A37" s="1">
        <v>201906</v>
      </c>
      <c r="E37" s="3" t="e">
        <f t="shared" si="2"/>
        <v>#DIV/0!</v>
      </c>
      <c r="G37" s="4">
        <f t="shared" si="0"/>
        <v>201906</v>
      </c>
      <c r="H37" s="5">
        <f t="shared" si="1"/>
        <v>0</v>
      </c>
      <c r="I37"/>
      <c r="J37" s="4" t="e">
        <f t="shared" si="4"/>
        <v>#DIV/0!</v>
      </c>
      <c r="K37" s="4" t="e">
        <f t="shared" si="5"/>
        <v>#DIV/0!</v>
      </c>
      <c r="L37" s="10" t="e">
        <f t="shared" si="6"/>
        <v>#DIV/0!</v>
      </c>
      <c r="M37" s="7" t="e">
        <f t="shared" si="3"/>
        <v>#DIV/0!</v>
      </c>
      <c r="N37" s="8" t="e">
        <f t="shared" si="7"/>
        <v>#DIV/0!</v>
      </c>
    </row>
    <row r="38" spans="1:14" ht="12.75" outlineLevel="1">
      <c r="A38" s="1">
        <v>201907</v>
      </c>
      <c r="E38" s="3" t="e">
        <f t="shared" si="2"/>
        <v>#DIV/0!</v>
      </c>
      <c r="G38" s="4">
        <f t="shared" si="0"/>
        <v>201907</v>
      </c>
      <c r="H38" s="5">
        <f t="shared" si="1"/>
        <v>0</v>
      </c>
      <c r="I38"/>
      <c r="J38" s="4" t="e">
        <f t="shared" si="4"/>
        <v>#DIV/0!</v>
      </c>
      <c r="K38" s="4" t="e">
        <f t="shared" si="5"/>
        <v>#DIV/0!</v>
      </c>
      <c r="L38" s="10" t="e">
        <f t="shared" si="6"/>
        <v>#DIV/0!</v>
      </c>
      <c r="M38" s="7" t="e">
        <f t="shared" si="3"/>
        <v>#DIV/0!</v>
      </c>
      <c r="N38" s="8" t="e">
        <f t="shared" si="7"/>
        <v>#DIV/0!</v>
      </c>
    </row>
    <row r="39" spans="1:14" ht="12.75" outlineLevel="1">
      <c r="A39" s="1">
        <v>201908</v>
      </c>
      <c r="E39" s="3" t="e">
        <f t="shared" si="2"/>
        <v>#DIV/0!</v>
      </c>
      <c r="G39" s="4">
        <f t="shared" si="0"/>
        <v>201908</v>
      </c>
      <c r="H39" s="5">
        <f t="shared" si="1"/>
        <v>0</v>
      </c>
      <c r="I39"/>
      <c r="J39" s="4" t="e">
        <f t="shared" si="4"/>
        <v>#DIV/0!</v>
      </c>
      <c r="K39" s="4" t="e">
        <f t="shared" si="5"/>
        <v>#DIV/0!</v>
      </c>
      <c r="L39" s="10" t="e">
        <f t="shared" si="6"/>
        <v>#DIV/0!</v>
      </c>
      <c r="M39" s="7" t="e">
        <f t="shared" si="3"/>
        <v>#DIV/0!</v>
      </c>
      <c r="N39" s="8" t="e">
        <f t="shared" si="7"/>
        <v>#DIV/0!</v>
      </c>
    </row>
    <row r="40" spans="1:14" ht="12.75" outlineLevel="1">
      <c r="A40" s="1">
        <v>201909</v>
      </c>
      <c r="E40" s="3" t="e">
        <f t="shared" si="2"/>
        <v>#DIV/0!</v>
      </c>
      <c r="G40" s="4">
        <f t="shared" si="0"/>
        <v>201909</v>
      </c>
      <c r="H40" s="5">
        <f t="shared" si="1"/>
        <v>0</v>
      </c>
      <c r="I40"/>
      <c r="J40" s="4" t="e">
        <f t="shared" si="4"/>
        <v>#DIV/0!</v>
      </c>
      <c r="K40" s="4" t="e">
        <f t="shared" si="5"/>
        <v>#DIV/0!</v>
      </c>
      <c r="L40" s="10" t="e">
        <f t="shared" si="6"/>
        <v>#DIV/0!</v>
      </c>
      <c r="M40" s="7" t="e">
        <f t="shared" si="3"/>
        <v>#DIV/0!</v>
      </c>
      <c r="N40" s="8" t="e">
        <f t="shared" si="7"/>
        <v>#DIV/0!</v>
      </c>
    </row>
    <row r="41" spans="1:14" ht="12.75" outlineLevel="1">
      <c r="A41" s="1">
        <v>201910</v>
      </c>
      <c r="E41" s="3" t="e">
        <f t="shared" si="2"/>
        <v>#DIV/0!</v>
      </c>
      <c r="G41" s="4">
        <f t="shared" si="0"/>
        <v>201910</v>
      </c>
      <c r="H41" s="5">
        <f t="shared" si="1"/>
        <v>0</v>
      </c>
      <c r="I41"/>
      <c r="J41" s="4" t="e">
        <f t="shared" si="4"/>
        <v>#DIV/0!</v>
      </c>
      <c r="K41" s="4" t="e">
        <f t="shared" si="5"/>
        <v>#DIV/0!</v>
      </c>
      <c r="L41" s="10" t="e">
        <f t="shared" si="6"/>
        <v>#DIV/0!</v>
      </c>
      <c r="M41" s="7" t="e">
        <f t="shared" si="3"/>
        <v>#DIV/0!</v>
      </c>
      <c r="N41" s="8" t="e">
        <f t="shared" si="7"/>
        <v>#DIV/0!</v>
      </c>
    </row>
    <row r="42" spans="1:14" ht="12.75" outlineLevel="1">
      <c r="A42" s="1">
        <v>201911</v>
      </c>
      <c r="E42" s="3" t="e">
        <f t="shared" si="2"/>
        <v>#DIV/0!</v>
      </c>
      <c r="G42" s="4">
        <f t="shared" si="0"/>
        <v>201911</v>
      </c>
      <c r="H42" s="5">
        <f t="shared" si="1"/>
        <v>0</v>
      </c>
      <c r="I42"/>
      <c r="J42" s="4" t="e">
        <f t="shared" si="4"/>
        <v>#DIV/0!</v>
      </c>
      <c r="K42" s="4" t="e">
        <f t="shared" si="5"/>
        <v>#DIV/0!</v>
      </c>
      <c r="L42" s="10" t="e">
        <f t="shared" si="6"/>
        <v>#DIV/0!</v>
      </c>
      <c r="M42" s="7" t="e">
        <f t="shared" si="3"/>
        <v>#DIV/0!</v>
      </c>
      <c r="N42" s="8" t="e">
        <f t="shared" si="7"/>
        <v>#DIV/0!</v>
      </c>
    </row>
    <row r="43" spans="1:14" ht="12.75" outlineLevel="1">
      <c r="A43" s="1">
        <v>201912</v>
      </c>
      <c r="E43" s="3" t="e">
        <f t="shared" si="2"/>
        <v>#DIV/0!</v>
      </c>
      <c r="G43" s="4">
        <f t="shared" si="0"/>
        <v>201912</v>
      </c>
      <c r="H43" s="5">
        <f t="shared" si="1"/>
        <v>0</v>
      </c>
      <c r="I43"/>
      <c r="J43" s="4" t="e">
        <f t="shared" si="4"/>
        <v>#DIV/0!</v>
      </c>
      <c r="K43" s="4" t="e">
        <f t="shared" si="5"/>
        <v>#DIV/0!</v>
      </c>
      <c r="L43" s="10" t="e">
        <f t="shared" si="6"/>
        <v>#DIV/0!</v>
      </c>
      <c r="M43" s="7" t="e">
        <f t="shared" si="3"/>
        <v>#DIV/0!</v>
      </c>
      <c r="N43" s="8" t="e">
        <f t="shared" si="7"/>
        <v>#DIV/0!</v>
      </c>
    </row>
  </sheetData>
  <sheetProtection/>
  <printOptions/>
  <pageMargins left="0.79" right="0.79" top="1.05" bottom="1.05" header="0.79" footer="0.79"/>
  <pageSetup horizontalDpi="300" verticalDpi="300" orientation="portrait" paperSize="9"/>
  <headerFooter scaleWithDoc="0" alignWithMargins="0">
    <oddHeader>&amp;C&amp;"Times New Roman,Standaard"&amp;12&amp;A</oddHeader>
    <oddFooter>&amp;C&amp;"Times New Roman,Standaard"&amp;12Pagina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N43"/>
  <sheetViews>
    <sheetView zoomScale="80" zoomScaleNormal="80" workbookViewId="0" topLeftCell="A1">
      <selection activeCell="C34" sqref="C34"/>
    </sheetView>
  </sheetViews>
  <sheetFormatPr defaultColWidth="12.28125" defaultRowHeight="12.75" customHeight="1" outlineLevelRow="1"/>
  <cols>
    <col min="1" max="1" width="8.7109375" style="1" bestFit="1" customWidth="1"/>
    <col min="2" max="2" width="8.140625" style="2" bestFit="1" customWidth="1"/>
    <col min="3" max="3" width="8.28125" style="2" bestFit="1" customWidth="1"/>
    <col min="4" max="4" width="11.57421875" style="0" bestFit="1" customWidth="1"/>
    <col min="5" max="5" width="11.57421875" style="3" bestFit="1" customWidth="1"/>
    <col min="6" max="6" width="11.57421875" style="0" bestFit="1" customWidth="1"/>
    <col min="7" max="7" width="11.57421875" style="4" bestFit="1" customWidth="1"/>
    <col min="8" max="8" width="11.57421875" style="5" bestFit="1" customWidth="1"/>
    <col min="9" max="9" width="11.57421875" style="6" bestFit="1" customWidth="1"/>
    <col min="10" max="12" width="11.57421875" style="4" bestFit="1" customWidth="1"/>
    <col min="13" max="13" width="11.57421875" style="7" bestFit="1" customWidth="1"/>
    <col min="14" max="14" width="11.57421875" style="8" bestFit="1" customWidth="1"/>
    <col min="15" max="248" width="11.57421875" style="0" bestFit="1" customWidth="1"/>
  </cols>
  <sheetData>
    <row r="1" spans="2:7" ht="12.75" outlineLevel="1">
      <c r="B1" s="2" t="s">
        <v>1088</v>
      </c>
      <c r="C1" s="2" t="s">
        <v>0</v>
      </c>
      <c r="G1" s="4" t="str">
        <f>B1</f>
        <v>Fin</v>
      </c>
    </row>
    <row r="2" spans="1:14" ht="12.75" outlineLevel="1">
      <c r="A2" s="1" t="s">
        <v>1</v>
      </c>
      <c r="B2" s="2" t="s">
        <v>5</v>
      </c>
      <c r="C2" s="2" t="s">
        <v>5</v>
      </c>
      <c r="E2" s="3" t="s">
        <v>6</v>
      </c>
      <c r="G2" s="4" t="s">
        <v>1</v>
      </c>
      <c r="H2" s="5" t="s">
        <v>7</v>
      </c>
      <c r="J2" s="4" t="s">
        <v>8</v>
      </c>
      <c r="K2" s="4" t="s">
        <v>9</v>
      </c>
      <c r="L2" s="4" t="s">
        <v>10</v>
      </c>
      <c r="N2" s="8" t="s">
        <v>11</v>
      </c>
    </row>
    <row r="3" spans="1:13" ht="12.75" outlineLevel="1">
      <c r="A3" s="1">
        <v>201608</v>
      </c>
      <c r="B3" s="2">
        <v>582.4599999999999</v>
      </c>
      <c r="C3" s="2">
        <v>3553.3700000000003</v>
      </c>
      <c r="G3" s="4">
        <f aca="true" t="shared" si="0" ref="G3:G43">A3</f>
        <v>201608</v>
      </c>
      <c r="H3" s="5">
        <f aca="true" t="shared" si="1" ref="H3:H43">$B3</f>
        <v>582.4599999999999</v>
      </c>
      <c r="L3" s="10"/>
      <c r="M3" s="7">
        <f>IF(AND(AVERAGE($B3)/$B3&lt;1,(AVERAGE($C3)/$C3/(AVERAGE($B3)/$B3))&gt;1),"*","")</f>
      </c>
    </row>
    <row r="4" spans="1:12" ht="12.75" outlineLevel="1">
      <c r="A4" s="1">
        <v>201609</v>
      </c>
      <c r="B4" s="2">
        <v>580.42</v>
      </c>
      <c r="C4" s="2">
        <v>3555.92</v>
      </c>
      <c r="E4" s="3">
        <f aca="true" t="shared" si="2" ref="E4:E43">100*($B4-$B3)/$B4</f>
        <v>-0.351469625443638</v>
      </c>
      <c r="G4" s="4">
        <f t="shared" si="0"/>
        <v>201609</v>
      </c>
      <c r="H4" s="5">
        <f t="shared" si="1"/>
        <v>580.42</v>
      </c>
      <c r="L4" s="10"/>
    </row>
    <row r="5" spans="1:12" ht="12.75" outlineLevel="1">
      <c r="A5" s="1">
        <v>201610</v>
      </c>
      <c r="B5" s="2">
        <v>613.59</v>
      </c>
      <c r="C5" s="2">
        <v>3540.56</v>
      </c>
      <c r="E5" s="3">
        <f t="shared" si="2"/>
        <v>5.405889926498162</v>
      </c>
      <c r="G5" s="4">
        <f t="shared" si="0"/>
        <v>201610</v>
      </c>
      <c r="H5" s="5">
        <f t="shared" si="1"/>
        <v>613.59</v>
      </c>
      <c r="L5" s="10"/>
    </row>
    <row r="6" spans="1:12" ht="12.75" outlineLevel="1">
      <c r="A6" s="1">
        <v>201611</v>
      </c>
      <c r="B6" s="2">
        <v>631.8599999999999</v>
      </c>
      <c r="C6" s="2">
        <v>3478.63</v>
      </c>
      <c r="E6" s="3">
        <f t="shared" si="2"/>
        <v>2.8914632988319995</v>
      </c>
      <c r="G6" s="4">
        <f t="shared" si="0"/>
        <v>201611</v>
      </c>
      <c r="H6" s="5">
        <f t="shared" si="1"/>
        <v>631.8599999999999</v>
      </c>
      <c r="L6" s="10"/>
    </row>
    <row r="7" spans="1:12" ht="12.75" outlineLevel="1">
      <c r="A7" s="1">
        <v>201612</v>
      </c>
      <c r="B7" s="2">
        <v>657.82</v>
      </c>
      <c r="C7" s="2">
        <v>3606.36</v>
      </c>
      <c r="E7" s="3">
        <f t="shared" si="2"/>
        <v>3.9463683074397475</v>
      </c>
      <c r="G7" s="4">
        <f t="shared" si="0"/>
        <v>201612</v>
      </c>
      <c r="H7" s="5">
        <f t="shared" si="1"/>
        <v>657.82</v>
      </c>
      <c r="L7" s="10"/>
    </row>
    <row r="8" spans="1:12" ht="12.75" outlineLevel="1">
      <c r="A8" s="1">
        <v>201701</v>
      </c>
      <c r="B8" s="2">
        <v>657.2700000000001</v>
      </c>
      <c r="C8" s="2">
        <v>3542.27</v>
      </c>
      <c r="E8" s="3">
        <f t="shared" si="2"/>
        <v>-0.08367946201712453</v>
      </c>
      <c r="G8" s="4">
        <f t="shared" si="0"/>
        <v>201701</v>
      </c>
      <c r="H8" s="5">
        <f t="shared" si="1"/>
        <v>657.2700000000001</v>
      </c>
      <c r="L8" s="10"/>
    </row>
    <row r="9" spans="1:12" ht="12.75" outlineLevel="1">
      <c r="A9" s="1">
        <v>201702</v>
      </c>
      <c r="B9" s="2">
        <v>647.1700000000001</v>
      </c>
      <c r="C9" s="2">
        <v>3584.13</v>
      </c>
      <c r="E9" s="3">
        <f t="shared" si="2"/>
        <v>-1.560640944419553</v>
      </c>
      <c r="G9" s="4">
        <f t="shared" si="0"/>
        <v>201702</v>
      </c>
      <c r="H9" s="5">
        <f t="shared" si="1"/>
        <v>647.1700000000001</v>
      </c>
      <c r="L9" s="10"/>
    </row>
    <row r="10" spans="1:12" ht="12.75" outlineLevel="1">
      <c r="A10" s="1">
        <v>201703</v>
      </c>
      <c r="B10" s="2">
        <v>686.73</v>
      </c>
      <c r="C10" s="2">
        <v>3817.02</v>
      </c>
      <c r="E10" s="3">
        <f t="shared" si="2"/>
        <v>5.7606337279571225</v>
      </c>
      <c r="G10" s="4">
        <f t="shared" si="0"/>
        <v>201703</v>
      </c>
      <c r="H10" s="5">
        <f t="shared" si="1"/>
        <v>686.73</v>
      </c>
      <c r="L10" s="10"/>
    </row>
    <row r="11" spans="1:12" ht="12.75" outlineLevel="1">
      <c r="A11" s="1">
        <v>201704</v>
      </c>
      <c r="B11" s="2">
        <v>717.41</v>
      </c>
      <c r="C11" s="2">
        <v>3875.53</v>
      </c>
      <c r="E11" s="3">
        <f t="shared" si="2"/>
        <v>4.276494612564635</v>
      </c>
      <c r="G11" s="4">
        <f t="shared" si="0"/>
        <v>201704</v>
      </c>
      <c r="H11" s="5">
        <f t="shared" si="1"/>
        <v>717.41</v>
      </c>
      <c r="L11" s="10"/>
    </row>
    <row r="12" spans="1:13" ht="12.75" outlineLevel="1">
      <c r="A12" s="1">
        <v>201705</v>
      </c>
      <c r="B12" s="2">
        <v>716.57</v>
      </c>
      <c r="C12" s="2">
        <v>3888.32</v>
      </c>
      <c r="E12" s="3">
        <f t="shared" si="2"/>
        <v>-0.11722511408514424</v>
      </c>
      <c r="G12" s="4">
        <f t="shared" si="0"/>
        <v>201705</v>
      </c>
      <c r="H12" s="5">
        <f t="shared" si="1"/>
        <v>716.57</v>
      </c>
      <c r="L12" s="10"/>
      <c r="M12" s="7" t="str">
        <f aca="true" t="shared" si="3" ref="M12:M43">IF(AND(AVERAGE($B4:$B12)/$B12&lt;1,(AVERAGE($C4:$C12)/$C12/(AVERAGE($B4:$B12)/$B12))&gt;1),"*","")</f>
        <v>*</v>
      </c>
    </row>
    <row r="13" spans="1:13" ht="12.75" outlineLevel="1">
      <c r="A13" s="1">
        <v>201706</v>
      </c>
      <c r="B13" s="2">
        <v>713.59</v>
      </c>
      <c r="C13" s="2">
        <v>3793.62</v>
      </c>
      <c r="E13" s="3">
        <f t="shared" si="2"/>
        <v>-0.4176067489735027</v>
      </c>
      <c r="G13" s="4">
        <f t="shared" si="0"/>
        <v>201706</v>
      </c>
      <c r="H13" s="5">
        <f t="shared" si="1"/>
        <v>713.59</v>
      </c>
      <c r="L13" s="10"/>
      <c r="M13" s="7" t="str">
        <f t="shared" si="3"/>
        <v>*</v>
      </c>
    </row>
    <row r="14" spans="1:13" ht="12.75" outlineLevel="1">
      <c r="A14" s="1">
        <v>201707</v>
      </c>
      <c r="B14" s="2">
        <v>743.57</v>
      </c>
      <c r="C14" s="2">
        <v>3942.46</v>
      </c>
      <c r="E14" s="3">
        <f t="shared" si="2"/>
        <v>4.031900157349008</v>
      </c>
      <c r="G14" s="4">
        <f t="shared" si="0"/>
        <v>201707</v>
      </c>
      <c r="H14" s="5">
        <f t="shared" si="1"/>
        <v>743.57</v>
      </c>
      <c r="L14" s="10"/>
      <c r="M14" s="7" t="str">
        <f t="shared" si="3"/>
        <v>*</v>
      </c>
    </row>
    <row r="15" spans="1:14" ht="12.75" outlineLevel="1">
      <c r="A15" s="1">
        <v>201708</v>
      </c>
      <c r="B15" s="2">
        <v>720.93</v>
      </c>
      <c r="C15" s="2">
        <v>3887.55</v>
      </c>
      <c r="E15" s="3">
        <f t="shared" si="2"/>
        <v>-3.1403881098026303</v>
      </c>
      <c r="G15" s="4">
        <f t="shared" si="0"/>
        <v>201708</v>
      </c>
      <c r="H15" s="5">
        <f t="shared" si="1"/>
        <v>720.93</v>
      </c>
      <c r="J15" s="4">
        <f aca="true" t="shared" si="4" ref="J15:J43">100-100*($B15-$B3)/$B15</f>
        <v>80.79286477189186</v>
      </c>
      <c r="K15" s="4">
        <f aca="true" t="shared" si="5" ref="K15:K43">100*AVERAGE($B4:$B15)/$B15</f>
        <v>93.47798445526382</v>
      </c>
      <c r="L15" s="10">
        <f aca="true" t="shared" si="6" ref="L15:L43">100*(AVERAGE($C4:$C15)/$C15)/(AVERAGE($B4:$B15)/$B15)</f>
        <v>102.07376752298967</v>
      </c>
      <c r="M15" s="7" t="str">
        <f t="shared" si="3"/>
        <v>*</v>
      </c>
      <c r="N15" s="8">
        <f aca="true" t="shared" si="7" ref="N15:N43">100*AVERAGE($E4:$E15)/STDEVA($E4:$E15)</f>
        <v>57.63082547008272</v>
      </c>
    </row>
    <row r="16" spans="1:14" ht="12.75" outlineLevel="1">
      <c r="A16" s="1">
        <v>201709</v>
      </c>
      <c r="B16" s="2">
        <v>749.89</v>
      </c>
      <c r="C16" s="2">
        <v>4017.75</v>
      </c>
      <c r="E16" s="3">
        <f t="shared" si="2"/>
        <v>3.8618997452959816</v>
      </c>
      <c r="G16" s="4">
        <f t="shared" si="0"/>
        <v>201709</v>
      </c>
      <c r="H16" s="5">
        <f t="shared" si="1"/>
        <v>749.89</v>
      </c>
      <c r="J16" s="4">
        <f t="shared" si="4"/>
        <v>77.40068543386363</v>
      </c>
      <c r="K16" s="4">
        <f t="shared" si="5"/>
        <v>91.75123462552286</v>
      </c>
      <c r="L16" s="10">
        <f t="shared" si="6"/>
        <v>101.66872427516468</v>
      </c>
      <c r="M16" s="7" t="str">
        <f t="shared" si="3"/>
        <v>*</v>
      </c>
      <c r="N16" s="8">
        <f t="shared" si="7"/>
        <v>69.81735983698209</v>
      </c>
    </row>
    <row r="17" spans="1:14" ht="12.75" outlineLevel="1">
      <c r="A17" s="1">
        <v>201710</v>
      </c>
      <c r="B17" s="2">
        <v>757.07</v>
      </c>
      <c r="C17" s="2">
        <v>4096.38</v>
      </c>
      <c r="E17" s="3">
        <f t="shared" si="2"/>
        <v>0.9483931472651226</v>
      </c>
      <c r="G17" s="4">
        <f t="shared" si="0"/>
        <v>201710</v>
      </c>
      <c r="H17" s="5">
        <f t="shared" si="1"/>
        <v>757.07</v>
      </c>
      <c r="J17" s="4">
        <f t="shared" si="4"/>
        <v>81.04798763654615</v>
      </c>
      <c r="K17" s="4">
        <f t="shared" si="5"/>
        <v>92.46040656742443</v>
      </c>
      <c r="L17" s="10">
        <f t="shared" si="6"/>
        <v>100.1752786508179</v>
      </c>
      <c r="M17" s="7">
        <f t="shared" si="3"/>
      </c>
      <c r="N17" s="8">
        <f t="shared" si="7"/>
        <v>61.041287309016695</v>
      </c>
    </row>
    <row r="18" spans="1:14" ht="12.75" outlineLevel="1">
      <c r="A18" s="1">
        <v>201711</v>
      </c>
      <c r="B18" s="2">
        <v>735.93</v>
      </c>
      <c r="C18" s="2">
        <v>3984.1</v>
      </c>
      <c r="E18" s="3">
        <f t="shared" si="2"/>
        <v>-2.872555813732298</v>
      </c>
      <c r="G18" s="4">
        <f t="shared" si="0"/>
        <v>201711</v>
      </c>
      <c r="H18" s="5">
        <f t="shared" si="1"/>
        <v>735.93</v>
      </c>
      <c r="J18" s="4">
        <f t="shared" si="4"/>
        <v>85.85870938812114</v>
      </c>
      <c r="K18" s="4">
        <f t="shared" si="5"/>
        <v>96.29482423600071</v>
      </c>
      <c r="L18" s="10">
        <f t="shared" si="6"/>
        <v>99.99501472837444</v>
      </c>
      <c r="M18" s="7">
        <f t="shared" si="3"/>
      </c>
      <c r="N18" s="8">
        <f t="shared" si="7"/>
        <v>40.043442379984654</v>
      </c>
    </row>
    <row r="19" spans="1:14" ht="12.75" outlineLevel="1">
      <c r="A19" s="1">
        <v>201712</v>
      </c>
      <c r="B19" s="2">
        <v>744.74</v>
      </c>
      <c r="C19" s="2">
        <v>3977.88</v>
      </c>
      <c r="E19" s="3">
        <f t="shared" si="2"/>
        <v>1.1829631817815693</v>
      </c>
      <c r="G19" s="4">
        <f t="shared" si="0"/>
        <v>201712</v>
      </c>
      <c r="H19" s="5">
        <f t="shared" si="1"/>
        <v>744.74</v>
      </c>
      <c r="J19" s="4">
        <f t="shared" si="4"/>
        <v>88.32881274001666</v>
      </c>
      <c r="K19" s="4">
        <f t="shared" si="5"/>
        <v>96.12829085765951</v>
      </c>
      <c r="L19" s="10">
        <f t="shared" si="6"/>
        <v>101.13452599109459</v>
      </c>
      <c r="M19" s="7" t="str">
        <f t="shared" si="3"/>
        <v>*</v>
      </c>
      <c r="N19" s="8">
        <f t="shared" si="7"/>
        <v>33.848183276342006</v>
      </c>
    </row>
    <row r="20" spans="1:14" ht="12.75" outlineLevel="1">
      <c r="A20" s="1">
        <v>201801</v>
      </c>
      <c r="B20" s="2">
        <v>779.17</v>
      </c>
      <c r="C20" s="9">
        <v>4111.650000000001</v>
      </c>
      <c r="E20" s="3">
        <f t="shared" si="2"/>
        <v>4.418804625434752</v>
      </c>
      <c r="G20" s="4">
        <f t="shared" si="0"/>
        <v>201801</v>
      </c>
      <c r="H20" s="5">
        <f t="shared" si="1"/>
        <v>779.17</v>
      </c>
      <c r="J20" s="4">
        <f t="shared" si="4"/>
        <v>84.35514714375554</v>
      </c>
      <c r="K20" s="4">
        <f t="shared" si="5"/>
        <v>93.18430723291024</v>
      </c>
      <c r="L20" s="10">
        <f t="shared" si="6"/>
        <v>102.17378308493554</v>
      </c>
      <c r="M20" s="7" t="str">
        <f t="shared" si="3"/>
        <v>*</v>
      </c>
      <c r="N20" s="8">
        <f t="shared" si="7"/>
        <v>44.61658778899445</v>
      </c>
    </row>
    <row r="21" spans="1:14" ht="12.75" outlineLevel="1">
      <c r="A21" s="1">
        <v>201802</v>
      </c>
      <c r="B21" s="2">
        <v>750.95</v>
      </c>
      <c r="C21" s="2">
        <v>3994.45</v>
      </c>
      <c r="E21" s="3">
        <f t="shared" si="2"/>
        <v>-3.75790665157466</v>
      </c>
      <c r="G21" s="4">
        <f t="shared" si="0"/>
        <v>201802</v>
      </c>
      <c r="H21" s="5">
        <f t="shared" si="1"/>
        <v>750.95</v>
      </c>
      <c r="I21"/>
      <c r="J21" s="4">
        <f t="shared" si="4"/>
        <v>86.18017178240896</v>
      </c>
      <c r="K21" s="4">
        <f t="shared" si="5"/>
        <v>97.83773886410548</v>
      </c>
      <c r="L21" s="10">
        <f t="shared" si="6"/>
        <v>101.04432213611693</v>
      </c>
      <c r="M21" s="7" t="str">
        <f t="shared" si="3"/>
        <v>*</v>
      </c>
      <c r="N21" s="8">
        <f t="shared" si="7"/>
        <v>35.74327258925177</v>
      </c>
    </row>
    <row r="22" spans="1:14" ht="12.75" outlineLevel="1">
      <c r="A22" s="1">
        <v>201803</v>
      </c>
      <c r="B22" s="2">
        <v>718.16</v>
      </c>
      <c r="C22" s="2">
        <v>3857.1</v>
      </c>
      <c r="E22" s="3">
        <f t="shared" si="2"/>
        <v>-4.5658349114403585</v>
      </c>
      <c r="G22" s="4">
        <f t="shared" si="0"/>
        <v>201803</v>
      </c>
      <c r="H22" s="5">
        <f t="shared" si="1"/>
        <v>718.16</v>
      </c>
      <c r="I22"/>
      <c r="J22" s="4">
        <f t="shared" si="4"/>
        <v>95.62353793026624</v>
      </c>
      <c r="K22" s="4">
        <f t="shared" si="5"/>
        <v>102.66955367420444</v>
      </c>
      <c r="L22" s="10">
        <f t="shared" si="6"/>
        <v>99.80215349725536</v>
      </c>
      <c r="M22" s="7">
        <f t="shared" si="3"/>
      </c>
      <c r="N22" s="8">
        <f t="shared" si="7"/>
        <v>9.579439967351908</v>
      </c>
    </row>
    <row r="23" spans="1:14" ht="12.75" outlineLevel="1">
      <c r="A23" s="1">
        <v>201804</v>
      </c>
      <c r="B23" s="2">
        <v>735.3</v>
      </c>
      <c r="C23" s="2">
        <v>3910.3</v>
      </c>
      <c r="E23" s="3">
        <f t="shared" si="2"/>
        <v>2.331021351829184</v>
      </c>
      <c r="G23" s="4">
        <f t="shared" si="0"/>
        <v>201804</v>
      </c>
      <c r="H23" s="5">
        <f t="shared" si="1"/>
        <v>735.3</v>
      </c>
      <c r="I23"/>
      <c r="J23" s="4">
        <f t="shared" si="4"/>
        <v>97.56697946416429</v>
      </c>
      <c r="K23" s="4">
        <f t="shared" si="5"/>
        <v>100.47905616755065</v>
      </c>
      <c r="L23" s="10">
        <f t="shared" si="6"/>
        <v>100.6642211908135</v>
      </c>
      <c r="M23" s="7">
        <f t="shared" si="3"/>
      </c>
      <c r="N23" s="8">
        <f t="shared" si="7"/>
        <v>4.984510322802084</v>
      </c>
    </row>
    <row r="24" spans="1:14" ht="12.75" outlineLevel="1">
      <c r="A24" s="1">
        <v>201805</v>
      </c>
      <c r="B24" s="2">
        <v>685.21</v>
      </c>
      <c r="C24" s="9">
        <v>3764.22</v>
      </c>
      <c r="E24" s="3">
        <f t="shared" si="2"/>
        <v>-7.310167685818934</v>
      </c>
      <c r="G24" s="4">
        <f t="shared" si="0"/>
        <v>201805</v>
      </c>
      <c r="H24" s="5">
        <f t="shared" si="1"/>
        <v>685.21</v>
      </c>
      <c r="I24"/>
      <c r="J24" s="4">
        <f t="shared" si="4"/>
        <v>104.5766991141402</v>
      </c>
      <c r="K24" s="4">
        <f t="shared" si="5"/>
        <v>107.4428520696818</v>
      </c>
      <c r="L24" s="10">
        <f t="shared" si="6"/>
        <v>97.53740099393107</v>
      </c>
      <c r="M24" s="7">
        <f t="shared" si="3"/>
      </c>
      <c r="N24" s="8">
        <f t="shared" si="7"/>
        <v>-11.458047354667528</v>
      </c>
    </row>
    <row r="25" spans="1:14" ht="12.75" outlineLevel="1">
      <c r="A25" s="1">
        <v>201806</v>
      </c>
      <c r="B25" s="2">
        <v>682.2900000000001</v>
      </c>
      <c r="C25" s="9">
        <v>3719.86</v>
      </c>
      <c r="E25" s="3">
        <f t="shared" si="2"/>
        <v>-0.4279705110729981</v>
      </c>
      <c r="G25" s="4">
        <f t="shared" si="0"/>
        <v>201806</v>
      </c>
      <c r="H25" s="5">
        <f t="shared" si="1"/>
        <v>682.2900000000001</v>
      </c>
      <c r="I25"/>
      <c r="J25" s="4">
        <f t="shared" si="4"/>
        <v>104.58749212211815</v>
      </c>
      <c r="K25" s="4">
        <f t="shared" si="5"/>
        <v>107.52038478261932</v>
      </c>
      <c r="L25" s="10">
        <f t="shared" si="6"/>
        <v>98.4756975688714</v>
      </c>
      <c r="M25" s="7">
        <f t="shared" si="3"/>
      </c>
      <c r="N25" s="8">
        <f t="shared" si="7"/>
        <v>-11.4805107706389</v>
      </c>
    </row>
    <row r="26" spans="1:14" ht="12.75" outlineLevel="1">
      <c r="A26" s="1">
        <v>201807</v>
      </c>
      <c r="B26" s="2">
        <v>704.15</v>
      </c>
      <c r="C26" s="2">
        <v>3899.04</v>
      </c>
      <c r="E26" s="3">
        <f t="shared" si="2"/>
        <v>3.1044521763828588</v>
      </c>
      <c r="G26" s="4">
        <f t="shared" si="0"/>
        <v>201807</v>
      </c>
      <c r="H26" s="5">
        <f t="shared" si="1"/>
        <v>704.15</v>
      </c>
      <c r="I26"/>
      <c r="J26" s="4">
        <f t="shared" si="4"/>
        <v>105.59823901157425</v>
      </c>
      <c r="K26" s="4">
        <f t="shared" si="5"/>
        <v>103.71594593954886</v>
      </c>
      <c r="L26" s="10">
        <f t="shared" si="6"/>
        <v>97.3070011829545</v>
      </c>
      <c r="M26" s="7">
        <f t="shared" si="3"/>
      </c>
      <c r="N26" s="8">
        <f t="shared" si="7"/>
        <v>-13.811875026275327</v>
      </c>
    </row>
    <row r="27" spans="1:14" ht="12.75" outlineLevel="1">
      <c r="A27" s="1">
        <v>201808</v>
      </c>
      <c r="B27" s="2">
        <v>667.52</v>
      </c>
      <c r="C27" s="2">
        <v>3740.71</v>
      </c>
      <c r="E27" s="3">
        <f t="shared" si="2"/>
        <v>-5.487476030680728</v>
      </c>
      <c r="G27" s="4">
        <f t="shared" si="0"/>
        <v>201808</v>
      </c>
      <c r="H27" s="5">
        <f t="shared" si="1"/>
        <v>667.52</v>
      </c>
      <c r="I27"/>
      <c r="J27" s="4">
        <f t="shared" si="4"/>
        <v>108.00125838926174</v>
      </c>
      <c r="K27" s="4">
        <f t="shared" si="5"/>
        <v>108.74056208053689</v>
      </c>
      <c r="L27" s="10">
        <f t="shared" si="6"/>
        <v>96.43819567684184</v>
      </c>
      <c r="M27" s="7">
        <f t="shared" si="3"/>
      </c>
      <c r="N27" s="8">
        <f t="shared" si="7"/>
        <v>-18.036386458901802</v>
      </c>
    </row>
    <row r="28" spans="1:14" ht="12.75" outlineLevel="1">
      <c r="A28" s="1">
        <v>201809</v>
      </c>
      <c r="B28" s="2">
        <v>663.23</v>
      </c>
      <c r="C28" s="2">
        <v>3706.74</v>
      </c>
      <c r="E28" s="3">
        <f t="shared" si="2"/>
        <v>-0.6468344314943479</v>
      </c>
      <c r="G28" s="4">
        <f t="shared" si="0"/>
        <v>201809</v>
      </c>
      <c r="H28" s="5">
        <f t="shared" si="1"/>
        <v>663.23</v>
      </c>
      <c r="I28"/>
      <c r="J28" s="4">
        <f t="shared" si="4"/>
        <v>113.06635707069945</v>
      </c>
      <c r="K28" s="4">
        <f t="shared" si="5"/>
        <v>108.35507038784935</v>
      </c>
      <c r="L28" s="10">
        <f t="shared" si="6"/>
        <v>97.02294699998072</v>
      </c>
      <c r="M28" s="7">
        <f t="shared" si="3"/>
      </c>
      <c r="N28" s="8">
        <f t="shared" si="7"/>
        <v>-29.523891714782412</v>
      </c>
    </row>
    <row r="29" spans="1:14" ht="12.75" outlineLevel="1">
      <c r="A29" s="1">
        <v>201810</v>
      </c>
      <c r="B29" s="2">
        <v>627.72</v>
      </c>
      <c r="C29" s="2">
        <v>3447.07</v>
      </c>
      <c r="E29" s="3">
        <f t="shared" si="2"/>
        <v>-5.656980819473649</v>
      </c>
      <c r="G29" s="4">
        <f t="shared" si="0"/>
        <v>201810</v>
      </c>
      <c r="H29" s="5">
        <f t="shared" si="1"/>
        <v>627.72</v>
      </c>
      <c r="I29"/>
      <c r="J29" s="4">
        <f t="shared" si="4"/>
        <v>120.60632128974703</v>
      </c>
      <c r="K29" s="4">
        <f t="shared" si="5"/>
        <v>112.7675024958049</v>
      </c>
      <c r="L29" s="10">
        <f t="shared" si="6"/>
        <v>98.85740283989622</v>
      </c>
      <c r="M29" s="7">
        <f t="shared" si="3"/>
      </c>
      <c r="N29" s="8">
        <f t="shared" si="7"/>
        <v>-42.613129978999446</v>
      </c>
    </row>
    <row r="30" spans="1:14" ht="12.75" outlineLevel="1">
      <c r="A30" s="1">
        <v>201811</v>
      </c>
      <c r="B30" s="2">
        <v>634.3</v>
      </c>
      <c r="C30" s="2">
        <v>3487.9</v>
      </c>
      <c r="E30" s="3">
        <f t="shared" si="2"/>
        <v>1.0373640233327963</v>
      </c>
      <c r="G30" s="4">
        <f t="shared" si="0"/>
        <v>201811</v>
      </c>
      <c r="H30" s="5">
        <f t="shared" si="1"/>
        <v>634.3</v>
      </c>
      <c r="I30"/>
      <c r="J30" s="4">
        <f t="shared" si="4"/>
        <v>116.02238688317831</v>
      </c>
      <c r="K30" s="4">
        <f t="shared" si="5"/>
        <v>110.26249408797099</v>
      </c>
      <c r="L30" s="10">
        <f t="shared" si="6"/>
        <v>98.84458356601272</v>
      </c>
      <c r="M30" s="7">
        <f t="shared" si="3"/>
      </c>
      <c r="N30" s="8">
        <f t="shared" si="7"/>
        <v>-33.70095227415444</v>
      </c>
    </row>
    <row r="31" spans="1:14" ht="12.75" outlineLevel="1">
      <c r="A31" s="1">
        <v>201812</v>
      </c>
      <c r="B31" s="2">
        <v>582.8299999999999</v>
      </c>
      <c r="C31" s="9">
        <v>3243.63</v>
      </c>
      <c r="E31" s="3">
        <f t="shared" si="2"/>
        <v>-8.831048504709784</v>
      </c>
      <c r="G31" s="4">
        <f t="shared" si="0"/>
        <v>201812</v>
      </c>
      <c r="H31" s="5">
        <f t="shared" si="1"/>
        <v>582.8299999999999</v>
      </c>
      <c r="I31"/>
      <c r="J31" s="4">
        <f t="shared" si="4"/>
        <v>127.77997014566856</v>
      </c>
      <c r="K31" s="4">
        <f t="shared" si="5"/>
        <v>117.68483091124342</v>
      </c>
      <c r="L31" s="10">
        <f t="shared" si="6"/>
        <v>97.98185161132943</v>
      </c>
      <c r="M31" s="7">
        <f t="shared" si="3"/>
      </c>
      <c r="N31" s="8">
        <f t="shared" si="7"/>
        <v>-49.26951876069077</v>
      </c>
    </row>
    <row r="32" spans="1:14" ht="12.75" outlineLevel="1">
      <c r="A32" s="1">
        <v>201901</v>
      </c>
      <c r="B32" s="2">
        <v>625.69</v>
      </c>
      <c r="C32" s="9">
        <v>3507.84</v>
      </c>
      <c r="E32" s="3">
        <f t="shared" si="2"/>
        <v>6.850037558535397</v>
      </c>
      <c r="G32" s="4">
        <f t="shared" si="0"/>
        <v>201901</v>
      </c>
      <c r="H32" s="5">
        <f t="shared" si="1"/>
        <v>625.69</v>
      </c>
      <c r="I32"/>
      <c r="J32" s="4">
        <f t="shared" si="4"/>
        <v>124.5297191900142</v>
      </c>
      <c r="K32" s="4">
        <f t="shared" si="5"/>
        <v>107.57923252728986</v>
      </c>
      <c r="L32" s="10">
        <f t="shared" si="6"/>
        <v>97.7793097740091</v>
      </c>
      <c r="M32" s="7">
        <f t="shared" si="3"/>
      </c>
      <c r="N32" s="8">
        <f t="shared" si="7"/>
        <v>-41.10809715472143</v>
      </c>
    </row>
    <row r="33" spans="1:14" ht="12.75" outlineLevel="1">
      <c r="A33" s="1">
        <v>201902</v>
      </c>
      <c r="B33" s="2">
        <v>665.18</v>
      </c>
      <c r="C33" s="9">
        <v>3604.48</v>
      </c>
      <c r="E33" s="3">
        <f t="shared" si="2"/>
        <v>5.936738927808999</v>
      </c>
      <c r="G33" s="4">
        <f t="shared" si="0"/>
        <v>201902</v>
      </c>
      <c r="H33" s="5">
        <f t="shared" si="1"/>
        <v>665.18</v>
      </c>
      <c r="I33"/>
      <c r="J33" s="4">
        <f t="shared" si="4"/>
        <v>112.89425418683666</v>
      </c>
      <c r="K33" s="4">
        <f t="shared" si="5"/>
        <v>100.11801316936771</v>
      </c>
      <c r="L33" s="10">
        <f t="shared" si="6"/>
        <v>101.34877611193214</v>
      </c>
      <c r="M33" s="7" t="str">
        <f t="shared" si="3"/>
        <v>*</v>
      </c>
      <c r="N33" s="8">
        <f t="shared" si="7"/>
        <v>-21.89077567299331</v>
      </c>
    </row>
    <row r="34" spans="1:14" ht="12.75" outlineLevel="1">
      <c r="A34" s="1">
        <v>201903</v>
      </c>
      <c r="E34" s="3" t="e">
        <f t="shared" si="2"/>
        <v>#DIV/0!</v>
      </c>
      <c r="G34" s="4">
        <f t="shared" si="0"/>
        <v>201903</v>
      </c>
      <c r="H34" s="5">
        <f t="shared" si="1"/>
        <v>0</v>
      </c>
      <c r="I34"/>
      <c r="J34" s="4" t="e">
        <f t="shared" si="4"/>
        <v>#DIV/0!</v>
      </c>
      <c r="K34" s="4" t="e">
        <f t="shared" si="5"/>
        <v>#DIV/0!</v>
      </c>
      <c r="L34" s="10" t="e">
        <f t="shared" si="6"/>
        <v>#DIV/0!</v>
      </c>
      <c r="M34" s="7" t="e">
        <f t="shared" si="3"/>
        <v>#DIV/0!</v>
      </c>
      <c r="N34" s="8" t="e">
        <f t="shared" si="7"/>
        <v>#DIV/0!</v>
      </c>
    </row>
    <row r="35" spans="1:14" ht="12.75" outlineLevel="1">
      <c r="A35" s="1">
        <v>201904</v>
      </c>
      <c r="E35" s="3" t="e">
        <f t="shared" si="2"/>
        <v>#DIV/0!</v>
      </c>
      <c r="G35" s="4">
        <f t="shared" si="0"/>
        <v>201904</v>
      </c>
      <c r="H35" s="5">
        <f t="shared" si="1"/>
        <v>0</v>
      </c>
      <c r="I35"/>
      <c r="J35" s="4" t="e">
        <f t="shared" si="4"/>
        <v>#DIV/0!</v>
      </c>
      <c r="K35" s="4" t="e">
        <f t="shared" si="5"/>
        <v>#DIV/0!</v>
      </c>
      <c r="L35" s="10" t="e">
        <f t="shared" si="6"/>
        <v>#DIV/0!</v>
      </c>
      <c r="M35" s="7" t="e">
        <f t="shared" si="3"/>
        <v>#DIV/0!</v>
      </c>
      <c r="N35" s="8" t="e">
        <f t="shared" si="7"/>
        <v>#DIV/0!</v>
      </c>
    </row>
    <row r="36" spans="1:14" ht="12.75" outlineLevel="1">
      <c r="A36" s="1">
        <v>201905</v>
      </c>
      <c r="E36" s="3" t="e">
        <f t="shared" si="2"/>
        <v>#DIV/0!</v>
      </c>
      <c r="G36" s="4">
        <f t="shared" si="0"/>
        <v>201905</v>
      </c>
      <c r="H36" s="5">
        <f t="shared" si="1"/>
        <v>0</v>
      </c>
      <c r="I36"/>
      <c r="J36" s="4" t="e">
        <f t="shared" si="4"/>
        <v>#DIV/0!</v>
      </c>
      <c r="K36" s="4" t="e">
        <f t="shared" si="5"/>
        <v>#DIV/0!</v>
      </c>
      <c r="L36" s="10" t="e">
        <f t="shared" si="6"/>
        <v>#DIV/0!</v>
      </c>
      <c r="M36" s="7" t="e">
        <f t="shared" si="3"/>
        <v>#DIV/0!</v>
      </c>
      <c r="N36" s="8" t="e">
        <f t="shared" si="7"/>
        <v>#DIV/0!</v>
      </c>
    </row>
    <row r="37" spans="1:14" ht="12.75" outlineLevel="1">
      <c r="A37" s="1">
        <v>201906</v>
      </c>
      <c r="E37" s="3" t="e">
        <f t="shared" si="2"/>
        <v>#DIV/0!</v>
      </c>
      <c r="G37" s="4">
        <f t="shared" si="0"/>
        <v>201906</v>
      </c>
      <c r="H37" s="5">
        <f t="shared" si="1"/>
        <v>0</v>
      </c>
      <c r="I37"/>
      <c r="J37" s="4" t="e">
        <f t="shared" si="4"/>
        <v>#DIV/0!</v>
      </c>
      <c r="K37" s="4" t="e">
        <f t="shared" si="5"/>
        <v>#DIV/0!</v>
      </c>
      <c r="L37" s="10" t="e">
        <f t="shared" si="6"/>
        <v>#DIV/0!</v>
      </c>
      <c r="M37" s="7" t="e">
        <f t="shared" si="3"/>
        <v>#DIV/0!</v>
      </c>
      <c r="N37" s="8" t="e">
        <f t="shared" si="7"/>
        <v>#DIV/0!</v>
      </c>
    </row>
    <row r="38" spans="1:14" ht="12.75" outlineLevel="1">
      <c r="A38" s="1">
        <v>201907</v>
      </c>
      <c r="E38" s="3" t="e">
        <f t="shared" si="2"/>
        <v>#DIV/0!</v>
      </c>
      <c r="G38" s="4">
        <f t="shared" si="0"/>
        <v>201907</v>
      </c>
      <c r="H38" s="5">
        <f t="shared" si="1"/>
        <v>0</v>
      </c>
      <c r="I38"/>
      <c r="J38" s="4" t="e">
        <f t="shared" si="4"/>
        <v>#DIV/0!</v>
      </c>
      <c r="K38" s="4" t="e">
        <f t="shared" si="5"/>
        <v>#DIV/0!</v>
      </c>
      <c r="L38" s="10" t="e">
        <f t="shared" si="6"/>
        <v>#DIV/0!</v>
      </c>
      <c r="M38" s="7" t="e">
        <f t="shared" si="3"/>
        <v>#DIV/0!</v>
      </c>
      <c r="N38" s="8" t="e">
        <f t="shared" si="7"/>
        <v>#DIV/0!</v>
      </c>
    </row>
    <row r="39" spans="1:14" ht="12.75" outlineLevel="1">
      <c r="A39" s="1">
        <v>201908</v>
      </c>
      <c r="E39" s="3" t="e">
        <f t="shared" si="2"/>
        <v>#DIV/0!</v>
      </c>
      <c r="G39" s="4">
        <f t="shared" si="0"/>
        <v>201908</v>
      </c>
      <c r="H39" s="5">
        <f t="shared" si="1"/>
        <v>0</v>
      </c>
      <c r="I39"/>
      <c r="J39" s="4" t="e">
        <f t="shared" si="4"/>
        <v>#DIV/0!</v>
      </c>
      <c r="K39" s="4" t="e">
        <f t="shared" si="5"/>
        <v>#DIV/0!</v>
      </c>
      <c r="L39" s="10" t="e">
        <f t="shared" si="6"/>
        <v>#DIV/0!</v>
      </c>
      <c r="M39" s="7" t="e">
        <f t="shared" si="3"/>
        <v>#DIV/0!</v>
      </c>
      <c r="N39" s="8" t="e">
        <f t="shared" si="7"/>
        <v>#DIV/0!</v>
      </c>
    </row>
    <row r="40" spans="1:14" ht="12.75" outlineLevel="1">
      <c r="A40" s="1">
        <v>201909</v>
      </c>
      <c r="E40" s="3" t="e">
        <f t="shared" si="2"/>
        <v>#DIV/0!</v>
      </c>
      <c r="G40" s="4">
        <f t="shared" si="0"/>
        <v>201909</v>
      </c>
      <c r="H40" s="5">
        <f t="shared" si="1"/>
        <v>0</v>
      </c>
      <c r="I40"/>
      <c r="J40" s="4" t="e">
        <f t="shared" si="4"/>
        <v>#DIV/0!</v>
      </c>
      <c r="K40" s="4" t="e">
        <f t="shared" si="5"/>
        <v>#DIV/0!</v>
      </c>
      <c r="L40" s="10" t="e">
        <f t="shared" si="6"/>
        <v>#DIV/0!</v>
      </c>
      <c r="M40" s="7" t="e">
        <f t="shared" si="3"/>
        <v>#DIV/0!</v>
      </c>
      <c r="N40" s="8" t="e">
        <f t="shared" si="7"/>
        <v>#DIV/0!</v>
      </c>
    </row>
    <row r="41" spans="1:14" ht="12.75" outlineLevel="1">
      <c r="A41" s="1">
        <v>201910</v>
      </c>
      <c r="E41" s="3" t="e">
        <f t="shared" si="2"/>
        <v>#DIV/0!</v>
      </c>
      <c r="G41" s="4">
        <f t="shared" si="0"/>
        <v>201910</v>
      </c>
      <c r="H41" s="5">
        <f t="shared" si="1"/>
        <v>0</v>
      </c>
      <c r="I41"/>
      <c r="J41" s="4" t="e">
        <f t="shared" si="4"/>
        <v>#DIV/0!</v>
      </c>
      <c r="K41" s="4" t="e">
        <f t="shared" si="5"/>
        <v>#DIV/0!</v>
      </c>
      <c r="L41" s="10" t="e">
        <f t="shared" si="6"/>
        <v>#DIV/0!</v>
      </c>
      <c r="M41" s="7" t="e">
        <f t="shared" si="3"/>
        <v>#DIV/0!</v>
      </c>
      <c r="N41" s="8" t="e">
        <f t="shared" si="7"/>
        <v>#DIV/0!</v>
      </c>
    </row>
    <row r="42" spans="1:14" ht="12.75" outlineLevel="1">
      <c r="A42" s="1">
        <v>201911</v>
      </c>
      <c r="E42" s="3" t="e">
        <f t="shared" si="2"/>
        <v>#DIV/0!</v>
      </c>
      <c r="G42" s="4">
        <f t="shared" si="0"/>
        <v>201911</v>
      </c>
      <c r="H42" s="5">
        <f t="shared" si="1"/>
        <v>0</v>
      </c>
      <c r="I42"/>
      <c r="J42" s="4" t="e">
        <f t="shared" si="4"/>
        <v>#DIV/0!</v>
      </c>
      <c r="K42" s="4" t="e">
        <f t="shared" si="5"/>
        <v>#DIV/0!</v>
      </c>
      <c r="L42" s="10" t="e">
        <f t="shared" si="6"/>
        <v>#DIV/0!</v>
      </c>
      <c r="M42" s="7" t="e">
        <f t="shared" si="3"/>
        <v>#DIV/0!</v>
      </c>
      <c r="N42" s="8" t="e">
        <f t="shared" si="7"/>
        <v>#DIV/0!</v>
      </c>
    </row>
    <row r="43" spans="1:14" ht="12.75" outlineLevel="1">
      <c r="A43" s="1">
        <v>201912</v>
      </c>
      <c r="E43" s="3" t="e">
        <f t="shared" si="2"/>
        <v>#DIV/0!</v>
      </c>
      <c r="G43" s="4">
        <f t="shared" si="0"/>
        <v>201912</v>
      </c>
      <c r="H43" s="5">
        <f t="shared" si="1"/>
        <v>0</v>
      </c>
      <c r="I43"/>
      <c r="J43" s="4" t="e">
        <f t="shared" si="4"/>
        <v>#DIV/0!</v>
      </c>
      <c r="K43" s="4" t="e">
        <f t="shared" si="5"/>
        <v>#DIV/0!</v>
      </c>
      <c r="L43" s="10" t="e">
        <f t="shared" si="6"/>
        <v>#DIV/0!</v>
      </c>
      <c r="M43" s="7" t="e">
        <f t="shared" si="3"/>
        <v>#DIV/0!</v>
      </c>
      <c r="N43" s="8" t="e">
        <f t="shared" si="7"/>
        <v>#DIV/0!</v>
      </c>
    </row>
  </sheetData>
  <sheetProtection/>
  <printOptions/>
  <pageMargins left="0.79" right="0.79" top="1.05" bottom="1.05" header="0.79" footer="0.79"/>
  <pageSetup horizontalDpi="300" verticalDpi="300" orientation="portrait" paperSize="9"/>
  <headerFooter scaleWithDoc="0" alignWithMargins="0">
    <oddHeader>&amp;C&amp;"Times New Roman,Standaard"&amp;12&amp;A</oddHeader>
    <oddFooter>&amp;C&amp;"Times New Roman,Standaard"&amp;12Pagina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N43"/>
  <sheetViews>
    <sheetView zoomScale="80" zoomScaleNormal="80" workbookViewId="0" topLeftCell="A1">
      <selection activeCell="C34" sqref="C34"/>
    </sheetView>
  </sheetViews>
  <sheetFormatPr defaultColWidth="12.28125" defaultRowHeight="12.75" customHeight="1" outlineLevelRow="1"/>
  <cols>
    <col min="1" max="1" width="8.7109375" style="1" bestFit="1" customWidth="1"/>
    <col min="2" max="3" width="8.28125" style="2" bestFit="1" customWidth="1"/>
    <col min="4" max="4" width="11.57421875" style="0" bestFit="1" customWidth="1"/>
    <col min="5" max="5" width="11.57421875" style="3" bestFit="1" customWidth="1"/>
    <col min="6" max="6" width="11.57421875" style="0" bestFit="1" customWidth="1"/>
    <col min="7" max="7" width="11.57421875" style="4" bestFit="1" customWidth="1"/>
    <col min="8" max="8" width="11.57421875" style="5" bestFit="1" customWidth="1"/>
    <col min="9" max="9" width="11.57421875" style="6" bestFit="1" customWidth="1"/>
    <col min="10" max="12" width="11.57421875" style="4" bestFit="1" customWidth="1"/>
    <col min="13" max="13" width="11.57421875" style="7" bestFit="1" customWidth="1"/>
    <col min="14" max="14" width="11.57421875" style="8" bestFit="1" customWidth="1"/>
    <col min="15" max="248" width="11.57421875" style="0" bestFit="1" customWidth="1"/>
  </cols>
  <sheetData>
    <row r="1" spans="2:7" ht="12.75" outlineLevel="1">
      <c r="B1" s="2" t="s">
        <v>1089</v>
      </c>
      <c r="C1" s="2" t="s">
        <v>0</v>
      </c>
      <c r="G1" s="4" t="str">
        <f>B1</f>
        <v>Health</v>
      </c>
    </row>
    <row r="2" spans="1:14" ht="12.75" outlineLevel="1">
      <c r="A2" s="1" t="s">
        <v>1</v>
      </c>
      <c r="B2" s="2" t="s">
        <v>5</v>
      </c>
      <c r="C2" s="2" t="s">
        <v>5</v>
      </c>
      <c r="E2" s="3" t="s">
        <v>6</v>
      </c>
      <c r="G2" s="4" t="s">
        <v>1</v>
      </c>
      <c r="H2" s="5" t="s">
        <v>7</v>
      </c>
      <c r="J2" s="4" t="s">
        <v>8</v>
      </c>
      <c r="K2" s="4" t="s">
        <v>9</v>
      </c>
      <c r="L2" s="4" t="s">
        <v>10</v>
      </c>
      <c r="N2" s="8" t="s">
        <v>11</v>
      </c>
    </row>
    <row r="3" spans="1:13" ht="12.75" outlineLevel="1">
      <c r="A3" s="1">
        <v>201608</v>
      </c>
      <c r="B3" s="2">
        <v>1803.13</v>
      </c>
      <c r="C3" s="2">
        <v>3553.3700000000003</v>
      </c>
      <c r="G3" s="4">
        <f aca="true" t="shared" si="0" ref="G3:G43">A3</f>
        <v>201608</v>
      </c>
      <c r="H3" s="5">
        <f aca="true" t="shared" si="1" ref="H3:H43">$B3</f>
        <v>1803.13</v>
      </c>
      <c r="L3" s="10"/>
      <c r="M3" s="7">
        <f>IF(AND(AVERAGE($B3)/$B3&lt;1,(AVERAGE($C3)/$C3/(AVERAGE($B3)/$B3))&gt;1),"*","")</f>
      </c>
    </row>
    <row r="4" spans="1:12" ht="12.75" outlineLevel="1">
      <c r="A4" s="1">
        <v>201609</v>
      </c>
      <c r="B4" s="2">
        <v>1781.47</v>
      </c>
      <c r="C4" s="2">
        <v>3555.92</v>
      </c>
      <c r="E4" s="3">
        <f aca="true" t="shared" si="2" ref="E4:E43">100*($B4-$B3)/$B4</f>
        <v>-1.2158498318804178</v>
      </c>
      <c r="G4" s="4">
        <f t="shared" si="0"/>
        <v>201609</v>
      </c>
      <c r="H4" s="5">
        <f t="shared" si="1"/>
        <v>1781.47</v>
      </c>
      <c r="L4" s="10"/>
    </row>
    <row r="5" spans="1:12" ht="12.75" outlineLevel="1">
      <c r="A5" s="1">
        <v>201610</v>
      </c>
      <c r="B5" s="2">
        <v>1641.6699999999998</v>
      </c>
      <c r="C5" s="2">
        <v>3540.56</v>
      </c>
      <c r="E5" s="3">
        <f t="shared" si="2"/>
        <v>-8.515718749809658</v>
      </c>
      <c r="G5" s="4">
        <f t="shared" si="0"/>
        <v>201610</v>
      </c>
      <c r="H5" s="5">
        <f t="shared" si="1"/>
        <v>1641.6699999999998</v>
      </c>
      <c r="L5" s="10"/>
    </row>
    <row r="6" spans="1:12" ht="12.75" outlineLevel="1">
      <c r="A6" s="1">
        <v>201611</v>
      </c>
      <c r="B6" s="2">
        <v>1628.3</v>
      </c>
      <c r="C6" s="2">
        <v>3478.63</v>
      </c>
      <c r="E6" s="3">
        <f t="shared" si="2"/>
        <v>-0.8211017625744574</v>
      </c>
      <c r="G6" s="4">
        <f t="shared" si="0"/>
        <v>201611</v>
      </c>
      <c r="H6" s="5">
        <f t="shared" si="1"/>
        <v>1628.3</v>
      </c>
      <c r="L6" s="10"/>
    </row>
    <row r="7" spans="1:12" ht="12.75" outlineLevel="1">
      <c r="A7" s="1">
        <v>201612</v>
      </c>
      <c r="B7" s="2">
        <v>1670.73</v>
      </c>
      <c r="C7" s="2">
        <v>3606.36</v>
      </c>
      <c r="E7" s="3">
        <f t="shared" si="2"/>
        <v>2.5396084346363605</v>
      </c>
      <c r="G7" s="4">
        <f t="shared" si="0"/>
        <v>201612</v>
      </c>
      <c r="H7" s="5">
        <f t="shared" si="1"/>
        <v>1670.73</v>
      </c>
      <c r="L7" s="10"/>
    </row>
    <row r="8" spans="1:12" ht="12.75" outlineLevel="1">
      <c r="A8" s="1">
        <v>201701</v>
      </c>
      <c r="B8" s="2">
        <v>1719.56</v>
      </c>
      <c r="C8" s="2">
        <v>3542.27</v>
      </c>
      <c r="E8" s="3">
        <f t="shared" si="2"/>
        <v>2.8396799181185846</v>
      </c>
      <c r="G8" s="4">
        <f t="shared" si="0"/>
        <v>201701</v>
      </c>
      <c r="H8" s="5">
        <f t="shared" si="1"/>
        <v>1719.56</v>
      </c>
      <c r="L8" s="10"/>
    </row>
    <row r="9" spans="1:12" ht="12.75" outlineLevel="1">
      <c r="A9" s="1">
        <v>201702</v>
      </c>
      <c r="B9" s="2">
        <v>1808.64</v>
      </c>
      <c r="C9" s="2">
        <v>3584.13</v>
      </c>
      <c r="E9" s="3">
        <f t="shared" si="2"/>
        <v>4.925247699929236</v>
      </c>
      <c r="G9" s="4">
        <f t="shared" si="0"/>
        <v>201702</v>
      </c>
      <c r="H9" s="5">
        <f t="shared" si="1"/>
        <v>1808.64</v>
      </c>
      <c r="L9" s="10"/>
    </row>
    <row r="10" spans="1:12" ht="12.75" outlineLevel="1">
      <c r="A10" s="1">
        <v>201703</v>
      </c>
      <c r="B10" s="2">
        <v>1981.46</v>
      </c>
      <c r="C10" s="2">
        <v>3817.02</v>
      </c>
      <c r="E10" s="3">
        <f t="shared" si="2"/>
        <v>8.72185156399826</v>
      </c>
      <c r="G10" s="4">
        <f t="shared" si="0"/>
        <v>201703</v>
      </c>
      <c r="H10" s="5">
        <f t="shared" si="1"/>
        <v>1981.46</v>
      </c>
      <c r="L10" s="10"/>
    </row>
    <row r="11" spans="1:12" ht="12.75" outlineLevel="1">
      <c r="A11" s="1">
        <v>201704</v>
      </c>
      <c r="B11" s="2">
        <v>1969.62</v>
      </c>
      <c r="C11" s="2">
        <v>3875.53</v>
      </c>
      <c r="E11" s="3">
        <f t="shared" si="2"/>
        <v>-0.6011311826646839</v>
      </c>
      <c r="G11" s="4">
        <f t="shared" si="0"/>
        <v>201704</v>
      </c>
      <c r="H11" s="5">
        <f t="shared" si="1"/>
        <v>1969.62</v>
      </c>
      <c r="L11" s="10"/>
    </row>
    <row r="12" spans="1:13" ht="12.75" outlineLevel="1">
      <c r="A12" s="1">
        <v>201705</v>
      </c>
      <c r="B12" s="2">
        <v>1809.53</v>
      </c>
      <c r="C12" s="2">
        <v>3888.32</v>
      </c>
      <c r="E12" s="3">
        <f t="shared" si="2"/>
        <v>-8.847048681149245</v>
      </c>
      <c r="G12" s="4">
        <f t="shared" si="0"/>
        <v>201705</v>
      </c>
      <c r="H12" s="5">
        <f t="shared" si="1"/>
        <v>1809.53</v>
      </c>
      <c r="L12" s="10"/>
      <c r="M12" s="7">
        <f aca="true" t="shared" si="3" ref="M12:M43">IF(AND(AVERAGE($B4:$B12)/$B12&lt;1,(AVERAGE($C4:$C12)/$C12/(AVERAGE($B4:$B12)/$B12))&gt;1),"*","")</f>
      </c>
    </row>
    <row r="13" spans="1:13" ht="12.75" outlineLevel="1">
      <c r="A13" s="1">
        <v>201706</v>
      </c>
      <c r="B13" s="2">
        <v>1715.01</v>
      </c>
      <c r="C13" s="2">
        <v>3793.62</v>
      </c>
      <c r="E13" s="3">
        <f t="shared" si="2"/>
        <v>-5.5113381263083</v>
      </c>
      <c r="G13" s="4">
        <f t="shared" si="0"/>
        <v>201706</v>
      </c>
      <c r="H13" s="5">
        <f t="shared" si="1"/>
        <v>1715.01</v>
      </c>
      <c r="L13" s="10"/>
      <c r="M13" s="7">
        <f t="shared" si="3"/>
      </c>
    </row>
    <row r="14" spans="1:13" ht="12.75" outlineLevel="1">
      <c r="A14" s="1">
        <v>201707</v>
      </c>
      <c r="B14" s="2">
        <v>1710.27</v>
      </c>
      <c r="C14" s="2">
        <v>3942.46</v>
      </c>
      <c r="E14" s="3">
        <f t="shared" si="2"/>
        <v>-0.2771492220526589</v>
      </c>
      <c r="G14" s="4">
        <f t="shared" si="0"/>
        <v>201707</v>
      </c>
      <c r="H14" s="5">
        <f t="shared" si="1"/>
        <v>1710.27</v>
      </c>
      <c r="L14" s="10"/>
      <c r="M14" s="7">
        <f t="shared" si="3"/>
      </c>
    </row>
    <row r="15" spans="1:14" ht="12.75" outlineLevel="1">
      <c r="A15" s="1">
        <v>201708</v>
      </c>
      <c r="B15" s="2">
        <v>1669.55</v>
      </c>
      <c r="C15" s="2">
        <v>3887.55</v>
      </c>
      <c r="E15" s="3">
        <f t="shared" si="2"/>
        <v>-2.4389805636249307</v>
      </c>
      <c r="G15" s="4">
        <f t="shared" si="0"/>
        <v>201708</v>
      </c>
      <c r="H15" s="5">
        <f t="shared" si="1"/>
        <v>1669.55</v>
      </c>
      <c r="J15" s="4">
        <f aca="true" t="shared" si="4" ref="J15:J43">100-100*($B15-$B3)/$B15</f>
        <v>108.00095834206823</v>
      </c>
      <c r="K15" s="4">
        <f aca="true" t="shared" si="5" ref="K15:K43">100*AVERAGE($B4:$B15)/$B15</f>
        <v>105.34680003593783</v>
      </c>
      <c r="L15" s="10">
        <f aca="true" t="shared" si="6" ref="L15:L43">100*(AVERAGE($C4:$C15)/$C15)/(AVERAGE($B4:$B15)/$B15)</f>
        <v>90.5737056137369</v>
      </c>
      <c r="M15" s="7">
        <f t="shared" si="3"/>
      </c>
      <c r="N15" s="8">
        <f aca="true" t="shared" si="7" ref="N15:N43">100*AVERAGE($E4:$E15)/STDEVA($E4:$E15)</f>
        <v>-14.745500234651805</v>
      </c>
    </row>
    <row r="16" spans="1:14" ht="12.75" outlineLevel="1">
      <c r="A16" s="1">
        <v>201709</v>
      </c>
      <c r="B16" s="2">
        <v>1777.23</v>
      </c>
      <c r="C16" s="2">
        <v>4017.75</v>
      </c>
      <c r="E16" s="3">
        <f t="shared" si="2"/>
        <v>6.05886688835998</v>
      </c>
      <c r="G16" s="4">
        <f t="shared" si="0"/>
        <v>201709</v>
      </c>
      <c r="H16" s="5">
        <f t="shared" si="1"/>
        <v>1777.23</v>
      </c>
      <c r="J16" s="4">
        <f t="shared" si="4"/>
        <v>100.23857351046291</v>
      </c>
      <c r="K16" s="4">
        <f t="shared" si="5"/>
        <v>98.94409652474168</v>
      </c>
      <c r="L16" s="10">
        <f t="shared" si="6"/>
        <v>94.27779223508936</v>
      </c>
      <c r="M16" s="7">
        <f t="shared" si="3"/>
      </c>
      <c r="N16" s="8">
        <f t="shared" si="7"/>
        <v>-2.890991309627883</v>
      </c>
    </row>
    <row r="17" spans="1:14" ht="12.75" outlineLevel="1">
      <c r="A17" s="1">
        <v>201710</v>
      </c>
      <c r="B17" s="2">
        <v>1827.34</v>
      </c>
      <c r="C17" s="2">
        <v>4096.38</v>
      </c>
      <c r="E17" s="3">
        <f t="shared" si="2"/>
        <v>2.742237350465699</v>
      </c>
      <c r="G17" s="4">
        <f t="shared" si="0"/>
        <v>201710</v>
      </c>
      <c r="H17" s="5">
        <f t="shared" si="1"/>
        <v>1827.34</v>
      </c>
      <c r="J17" s="4">
        <f t="shared" si="4"/>
        <v>89.83932929832433</v>
      </c>
      <c r="K17" s="4">
        <f t="shared" si="5"/>
        <v>97.07753711223236</v>
      </c>
      <c r="L17" s="10">
        <f t="shared" si="6"/>
        <v>95.41081559734539</v>
      </c>
      <c r="M17" s="7">
        <f t="shared" si="3"/>
      </c>
      <c r="N17" s="8">
        <f t="shared" si="7"/>
        <v>15.767066816441002</v>
      </c>
    </row>
    <row r="18" spans="1:14" ht="12.75" outlineLevel="1">
      <c r="A18" s="1">
        <v>201711</v>
      </c>
      <c r="B18" s="2">
        <v>1793.6</v>
      </c>
      <c r="C18" s="2">
        <v>3984.1</v>
      </c>
      <c r="E18" s="3">
        <f t="shared" si="2"/>
        <v>-1.8811329170383593</v>
      </c>
      <c r="G18" s="4">
        <f t="shared" si="0"/>
        <v>201711</v>
      </c>
      <c r="H18" s="5">
        <f t="shared" si="1"/>
        <v>1793.6</v>
      </c>
      <c r="J18" s="4">
        <f t="shared" si="4"/>
        <v>90.78389830508475</v>
      </c>
      <c r="K18" s="4">
        <f t="shared" si="5"/>
        <v>99.67170309247697</v>
      </c>
      <c r="L18" s="10">
        <f t="shared" si="6"/>
        <v>96.60718206862765</v>
      </c>
      <c r="M18" s="7">
        <f t="shared" si="3"/>
      </c>
      <c r="N18" s="8">
        <f t="shared" si="7"/>
        <v>13.86180382580478</v>
      </c>
    </row>
    <row r="19" spans="1:14" ht="12.75" outlineLevel="1">
      <c r="A19" s="1">
        <v>201712</v>
      </c>
      <c r="B19" s="2">
        <v>1925.35</v>
      </c>
      <c r="C19" s="2">
        <v>3977.88</v>
      </c>
      <c r="E19" s="3">
        <f t="shared" si="2"/>
        <v>6.842911678396136</v>
      </c>
      <c r="G19" s="4">
        <f t="shared" si="0"/>
        <v>201712</v>
      </c>
      <c r="H19" s="5">
        <f t="shared" si="1"/>
        <v>1925.35</v>
      </c>
      <c r="J19" s="4">
        <f t="shared" si="4"/>
        <v>86.77539148726206</v>
      </c>
      <c r="K19" s="4">
        <f t="shared" si="5"/>
        <v>93.95330719090035</v>
      </c>
      <c r="L19" s="10">
        <f t="shared" si="6"/>
        <v>103.47575216772209</v>
      </c>
      <c r="M19" s="7" t="str">
        <f t="shared" si="3"/>
        <v>*</v>
      </c>
      <c r="N19" s="8">
        <f t="shared" si="7"/>
        <v>19.904490971050233</v>
      </c>
    </row>
    <row r="20" spans="1:14" ht="12.75" outlineLevel="1">
      <c r="A20" s="1">
        <v>201801</v>
      </c>
      <c r="B20" s="2">
        <v>2261.38</v>
      </c>
      <c r="C20" s="9">
        <v>4111.650000000001</v>
      </c>
      <c r="E20" s="3">
        <f t="shared" si="2"/>
        <v>14.859510564345674</v>
      </c>
      <c r="G20" s="4">
        <f t="shared" si="0"/>
        <v>201801</v>
      </c>
      <c r="H20" s="5">
        <f t="shared" si="1"/>
        <v>2261.38</v>
      </c>
      <c r="J20" s="4">
        <f t="shared" si="4"/>
        <v>76.04029397978225</v>
      </c>
      <c r="K20" s="4">
        <f t="shared" si="5"/>
        <v>81.98894775166785</v>
      </c>
      <c r="L20" s="10">
        <f t="shared" si="6"/>
        <v>116.12532487882405</v>
      </c>
      <c r="M20" s="7" t="str">
        <f t="shared" si="3"/>
        <v>*</v>
      </c>
      <c r="N20" s="8">
        <f t="shared" si="7"/>
        <v>31.01419145950765</v>
      </c>
    </row>
    <row r="21" spans="1:14" ht="12.75" outlineLevel="1">
      <c r="A21" s="1">
        <v>201802</v>
      </c>
      <c r="B21" s="2">
        <v>2187.68</v>
      </c>
      <c r="C21" s="2">
        <v>3994.45</v>
      </c>
      <c r="E21" s="3">
        <f t="shared" si="2"/>
        <v>-3.3688656476267225</v>
      </c>
      <c r="G21" s="4">
        <f t="shared" si="0"/>
        <v>201802</v>
      </c>
      <c r="H21" s="5">
        <f t="shared" si="1"/>
        <v>2187.68</v>
      </c>
      <c r="I21"/>
      <c r="J21" s="4">
        <f t="shared" si="4"/>
        <v>82.6738828347839</v>
      </c>
      <c r="K21" s="4">
        <f t="shared" si="5"/>
        <v>86.19488834442576</v>
      </c>
      <c r="L21" s="10">
        <f t="shared" si="6"/>
        <v>114.69297301425517</v>
      </c>
      <c r="M21" s="7" t="str">
        <f t="shared" si="3"/>
        <v>*</v>
      </c>
      <c r="N21" s="8">
        <f t="shared" si="7"/>
        <v>20.2339851860442</v>
      </c>
    </row>
    <row r="22" spans="1:14" ht="12.75" outlineLevel="1">
      <c r="A22" s="1">
        <v>201803</v>
      </c>
      <c r="B22" s="2">
        <v>2122.8700000000003</v>
      </c>
      <c r="C22" s="2">
        <v>3857.1</v>
      </c>
      <c r="E22" s="3">
        <f t="shared" si="2"/>
        <v>-3.052942478814034</v>
      </c>
      <c r="G22" s="4">
        <f t="shared" si="0"/>
        <v>201803</v>
      </c>
      <c r="H22" s="5">
        <f t="shared" si="1"/>
        <v>2122.8700000000003</v>
      </c>
      <c r="I22"/>
      <c r="J22" s="4">
        <f t="shared" si="4"/>
        <v>93.33873482596672</v>
      </c>
      <c r="K22" s="4">
        <f t="shared" si="5"/>
        <v>89.3814741364285</v>
      </c>
      <c r="L22" s="10">
        <f t="shared" si="6"/>
        <v>114.63944463085899</v>
      </c>
      <c r="M22" s="7" t="str">
        <f t="shared" si="3"/>
        <v>*</v>
      </c>
      <c r="N22" s="8">
        <f t="shared" si="7"/>
        <v>5.899482746797412</v>
      </c>
    </row>
    <row r="23" spans="1:14" ht="12.75" outlineLevel="1">
      <c r="A23" s="1">
        <v>201804</v>
      </c>
      <c r="B23" s="2">
        <v>2086.48</v>
      </c>
      <c r="C23" s="2">
        <v>3910.3</v>
      </c>
      <c r="E23" s="3">
        <f t="shared" si="2"/>
        <v>-1.7440857329090298</v>
      </c>
      <c r="G23" s="4">
        <f t="shared" si="0"/>
        <v>201804</v>
      </c>
      <c r="H23" s="5">
        <f t="shared" si="1"/>
        <v>2086.48</v>
      </c>
      <c r="I23"/>
      <c r="J23" s="4">
        <f t="shared" si="4"/>
        <v>94.39917947931444</v>
      </c>
      <c r="K23" s="4">
        <f t="shared" si="5"/>
        <v>91.4070987180962</v>
      </c>
      <c r="L23" s="10">
        <f t="shared" si="6"/>
        <v>110.65492808483658</v>
      </c>
      <c r="M23" s="7" t="str">
        <f t="shared" si="3"/>
        <v>*</v>
      </c>
      <c r="N23" s="8">
        <f t="shared" si="7"/>
        <v>4.392582933466947</v>
      </c>
    </row>
    <row r="24" spans="1:14" ht="12.75" outlineLevel="1">
      <c r="A24" s="1">
        <v>201805</v>
      </c>
      <c r="B24" s="2">
        <v>2245.9900000000002</v>
      </c>
      <c r="C24" s="9">
        <v>3764.22</v>
      </c>
      <c r="E24" s="3">
        <f t="shared" si="2"/>
        <v>7.1019906589076625</v>
      </c>
      <c r="G24" s="4">
        <f t="shared" si="0"/>
        <v>201805</v>
      </c>
      <c r="H24" s="5">
        <f t="shared" si="1"/>
        <v>2245.9900000000002</v>
      </c>
      <c r="I24"/>
      <c r="J24" s="4">
        <f t="shared" si="4"/>
        <v>80.56714411016966</v>
      </c>
      <c r="K24" s="4">
        <f t="shared" si="5"/>
        <v>86.53477976304436</v>
      </c>
      <c r="L24" s="10">
        <f t="shared" si="6"/>
        <v>121.10386800484632</v>
      </c>
      <c r="M24" s="7" t="str">
        <f t="shared" si="3"/>
        <v>*</v>
      </c>
      <c r="N24" s="8">
        <f t="shared" si="7"/>
        <v>26.88913235293555</v>
      </c>
    </row>
    <row r="25" spans="1:14" ht="12.75" outlineLevel="1">
      <c r="A25" s="1">
        <v>201806</v>
      </c>
      <c r="B25" s="2">
        <v>2193.7</v>
      </c>
      <c r="C25" s="9">
        <v>3719.86</v>
      </c>
      <c r="E25" s="3">
        <f t="shared" si="2"/>
        <v>-2.383644071659772</v>
      </c>
      <c r="G25" s="4">
        <f t="shared" si="0"/>
        <v>201806</v>
      </c>
      <c r="H25" s="5">
        <f t="shared" si="1"/>
        <v>2193.7</v>
      </c>
      <c r="I25"/>
      <c r="J25" s="4">
        <f t="shared" si="4"/>
        <v>78.17887587181474</v>
      </c>
      <c r="K25" s="4">
        <f t="shared" si="5"/>
        <v>90.41588792147212</v>
      </c>
      <c r="L25" s="10">
        <f t="shared" si="6"/>
        <v>117.1049152726112</v>
      </c>
      <c r="M25" s="7" t="str">
        <f t="shared" si="3"/>
        <v>*</v>
      </c>
      <c r="N25" s="8">
        <f t="shared" si="7"/>
        <v>32.75049853775626</v>
      </c>
    </row>
    <row r="26" spans="1:14" ht="12.75" outlineLevel="1">
      <c r="A26" s="1">
        <v>201807</v>
      </c>
      <c r="B26" s="2">
        <v>2400.22</v>
      </c>
      <c r="C26" s="2">
        <v>3899.04</v>
      </c>
      <c r="E26" s="3">
        <f t="shared" si="2"/>
        <v>8.60421128063261</v>
      </c>
      <c r="G26" s="4">
        <f t="shared" si="0"/>
        <v>201807</v>
      </c>
      <c r="H26" s="5">
        <f t="shared" si="1"/>
        <v>2400.22</v>
      </c>
      <c r="I26"/>
      <c r="J26" s="4">
        <f t="shared" si="4"/>
        <v>71.25471831748757</v>
      </c>
      <c r="K26" s="4">
        <f t="shared" si="5"/>
        <v>85.03175403365805</v>
      </c>
      <c r="L26" s="10">
        <f t="shared" si="6"/>
        <v>118.68845690559436</v>
      </c>
      <c r="M26" s="7" t="str">
        <f t="shared" si="3"/>
        <v>*</v>
      </c>
      <c r="N26" s="8">
        <f t="shared" si="7"/>
        <v>43.67362335090826</v>
      </c>
    </row>
    <row r="27" spans="1:14" ht="12.75" outlineLevel="1">
      <c r="A27" s="1">
        <v>201808</v>
      </c>
      <c r="B27" s="2">
        <v>2469.1</v>
      </c>
      <c r="C27" s="2">
        <v>3740.71</v>
      </c>
      <c r="E27" s="3">
        <f t="shared" si="2"/>
        <v>2.789680450366535</v>
      </c>
      <c r="G27" s="4">
        <f t="shared" si="0"/>
        <v>201808</v>
      </c>
      <c r="H27" s="5">
        <f t="shared" si="1"/>
        <v>2469.1</v>
      </c>
      <c r="I27"/>
      <c r="J27" s="4">
        <f t="shared" si="4"/>
        <v>67.61775545745414</v>
      </c>
      <c r="K27" s="4">
        <f t="shared" si="5"/>
        <v>85.35816019332282</v>
      </c>
      <c r="L27" s="10">
        <f t="shared" si="6"/>
        <v>122.85578297589547</v>
      </c>
      <c r="M27" s="7" t="str">
        <f t="shared" si="3"/>
        <v>*</v>
      </c>
      <c r="N27" s="8">
        <f t="shared" si="7"/>
        <v>52.85894605629374</v>
      </c>
    </row>
    <row r="28" spans="1:14" ht="12.75" outlineLevel="1">
      <c r="A28" s="1">
        <v>201809</v>
      </c>
      <c r="B28" s="2">
        <v>2412.4300000000003</v>
      </c>
      <c r="C28" s="2">
        <v>3706.74</v>
      </c>
      <c r="E28" s="3">
        <f t="shared" si="2"/>
        <v>-2.3490837039831045</v>
      </c>
      <c r="G28" s="4">
        <f t="shared" si="0"/>
        <v>201809</v>
      </c>
      <c r="H28" s="5">
        <f t="shared" si="1"/>
        <v>2412.4300000000003</v>
      </c>
      <c r="I28"/>
      <c r="J28" s="4">
        <f t="shared" si="4"/>
        <v>73.66970233333194</v>
      </c>
      <c r="K28" s="4">
        <f t="shared" si="5"/>
        <v>89.5574862966663</v>
      </c>
      <c r="L28" s="10">
        <f t="shared" si="6"/>
        <v>117.38748692202657</v>
      </c>
      <c r="M28" s="7" t="str">
        <f t="shared" si="3"/>
        <v>*</v>
      </c>
      <c r="N28" s="8">
        <f t="shared" si="7"/>
        <v>39.939337734705894</v>
      </c>
    </row>
    <row r="29" spans="1:14" ht="12.75" outlineLevel="1">
      <c r="A29" s="1">
        <v>201810</v>
      </c>
      <c r="B29" s="2">
        <v>2271.52</v>
      </c>
      <c r="C29" s="2">
        <v>3447.07</v>
      </c>
      <c r="E29" s="3">
        <f t="shared" si="2"/>
        <v>-6.20333521166445</v>
      </c>
      <c r="G29" s="4">
        <f t="shared" si="0"/>
        <v>201810</v>
      </c>
      <c r="H29" s="5">
        <f t="shared" si="1"/>
        <v>2271.52</v>
      </c>
      <c r="I29"/>
      <c r="J29" s="4">
        <f t="shared" si="4"/>
        <v>80.44569275198985</v>
      </c>
      <c r="K29" s="4">
        <f t="shared" si="5"/>
        <v>96.74256298278979</v>
      </c>
      <c r="L29" s="10">
        <f t="shared" si="6"/>
        <v>115.232655387267</v>
      </c>
      <c r="M29" s="7" t="str">
        <f t="shared" si="3"/>
        <v>*</v>
      </c>
      <c r="N29" s="8">
        <f t="shared" si="7"/>
        <v>25.146082885765203</v>
      </c>
    </row>
    <row r="30" spans="1:14" ht="12.75" outlineLevel="1">
      <c r="A30" s="1">
        <v>201811</v>
      </c>
      <c r="B30" s="2">
        <v>2311</v>
      </c>
      <c r="C30" s="2">
        <v>3487.9</v>
      </c>
      <c r="E30" s="3">
        <f t="shared" si="2"/>
        <v>1.7083513630463012</v>
      </c>
      <c r="G30" s="4">
        <f t="shared" si="0"/>
        <v>201811</v>
      </c>
      <c r="H30" s="5">
        <f t="shared" si="1"/>
        <v>2311</v>
      </c>
      <c r="I30"/>
      <c r="J30" s="4">
        <f t="shared" si="4"/>
        <v>77.61142362613587</v>
      </c>
      <c r="K30" s="4">
        <f t="shared" si="5"/>
        <v>96.95557478724939</v>
      </c>
      <c r="L30" s="10">
        <f t="shared" si="6"/>
        <v>112.41076477542309</v>
      </c>
      <c r="M30" s="7" t="str">
        <f t="shared" si="3"/>
        <v>*</v>
      </c>
      <c r="N30" s="8">
        <f t="shared" si="7"/>
        <v>30.29473906278914</v>
      </c>
    </row>
    <row r="31" spans="1:14" ht="12.75" outlineLevel="1">
      <c r="A31" s="1">
        <v>201812</v>
      </c>
      <c r="B31" s="2">
        <v>2173.38</v>
      </c>
      <c r="C31" s="9">
        <v>3243.63</v>
      </c>
      <c r="E31" s="3">
        <f t="shared" si="2"/>
        <v>-6.33207262420745</v>
      </c>
      <c r="G31" s="4">
        <f t="shared" si="0"/>
        <v>201812</v>
      </c>
      <c r="H31" s="5">
        <f t="shared" si="1"/>
        <v>2173.38</v>
      </c>
      <c r="I31"/>
      <c r="J31" s="4">
        <f t="shared" si="4"/>
        <v>88.58782173388914</v>
      </c>
      <c r="K31" s="4">
        <f t="shared" si="5"/>
        <v>104.04588705150502</v>
      </c>
      <c r="L31" s="10">
        <f t="shared" si="6"/>
        <v>110.82588621251085</v>
      </c>
      <c r="M31" s="7">
        <f t="shared" si="3"/>
      </c>
      <c r="N31" s="8">
        <f t="shared" si="7"/>
        <v>12.386003729233357</v>
      </c>
    </row>
    <row r="32" spans="1:14" ht="12.75" outlineLevel="1">
      <c r="A32" s="1">
        <v>201901</v>
      </c>
      <c r="B32" s="2">
        <v>2387.4500000000003</v>
      </c>
      <c r="C32" s="9">
        <v>3507.84</v>
      </c>
      <c r="E32" s="3">
        <f t="shared" si="2"/>
        <v>8.966470502000046</v>
      </c>
      <c r="G32" s="4">
        <f t="shared" si="0"/>
        <v>201901</v>
      </c>
      <c r="H32" s="5">
        <f t="shared" si="1"/>
        <v>2387.4500000000003</v>
      </c>
      <c r="I32"/>
      <c r="J32" s="4">
        <f t="shared" si="4"/>
        <v>94.71947056482858</v>
      </c>
      <c r="K32" s="4">
        <f t="shared" si="5"/>
        <v>95.15668740008518</v>
      </c>
      <c r="L32" s="10">
        <f t="shared" si="6"/>
        <v>110.54423383097527</v>
      </c>
      <c r="M32" s="7" t="str">
        <f t="shared" si="3"/>
        <v>*</v>
      </c>
      <c r="N32" s="8">
        <f t="shared" si="7"/>
        <v>5.703401707112596</v>
      </c>
    </row>
    <row r="33" spans="1:14" ht="12.75" outlineLevel="1">
      <c r="A33" s="1">
        <v>201902</v>
      </c>
      <c r="B33" s="2">
        <v>2366.29</v>
      </c>
      <c r="C33" s="9">
        <v>3604.48</v>
      </c>
      <c r="E33" s="3">
        <f t="shared" si="2"/>
        <v>-0.8942268276500476</v>
      </c>
      <c r="G33" s="4">
        <f t="shared" si="0"/>
        <v>201902</v>
      </c>
      <c r="H33" s="5">
        <f t="shared" si="1"/>
        <v>2366.29</v>
      </c>
      <c r="I33"/>
      <c r="J33" s="4">
        <f t="shared" si="4"/>
        <v>92.45189727379146</v>
      </c>
      <c r="K33" s="4">
        <f t="shared" si="5"/>
        <v>96.6366125876372</v>
      </c>
      <c r="L33" s="10">
        <f t="shared" si="6"/>
        <v>104.99993563279986</v>
      </c>
      <c r="M33" s="7" t="str">
        <f t="shared" si="3"/>
        <v>*</v>
      </c>
      <c r="N33" s="8">
        <f t="shared" si="7"/>
        <v>9.668113928126404</v>
      </c>
    </row>
    <row r="34" spans="1:14" ht="12.75" outlineLevel="1">
      <c r="A34" s="1">
        <v>201903</v>
      </c>
      <c r="E34" s="3" t="e">
        <f t="shared" si="2"/>
        <v>#DIV/0!</v>
      </c>
      <c r="G34" s="4">
        <f t="shared" si="0"/>
        <v>201903</v>
      </c>
      <c r="H34" s="5">
        <f t="shared" si="1"/>
        <v>0</v>
      </c>
      <c r="I34"/>
      <c r="J34" s="4" t="e">
        <f t="shared" si="4"/>
        <v>#DIV/0!</v>
      </c>
      <c r="K34" s="4" t="e">
        <f t="shared" si="5"/>
        <v>#DIV/0!</v>
      </c>
      <c r="L34" s="10" t="e">
        <f t="shared" si="6"/>
        <v>#DIV/0!</v>
      </c>
      <c r="M34" s="7" t="e">
        <f t="shared" si="3"/>
        <v>#DIV/0!</v>
      </c>
      <c r="N34" s="8" t="e">
        <f t="shared" si="7"/>
        <v>#DIV/0!</v>
      </c>
    </row>
    <row r="35" spans="1:14" ht="12.75" outlineLevel="1">
      <c r="A35" s="1">
        <v>201904</v>
      </c>
      <c r="E35" s="3" t="e">
        <f t="shared" si="2"/>
        <v>#DIV/0!</v>
      </c>
      <c r="G35" s="4">
        <f t="shared" si="0"/>
        <v>201904</v>
      </c>
      <c r="H35" s="5">
        <f t="shared" si="1"/>
        <v>0</v>
      </c>
      <c r="I35"/>
      <c r="J35" s="4" t="e">
        <f t="shared" si="4"/>
        <v>#DIV/0!</v>
      </c>
      <c r="K35" s="4" t="e">
        <f t="shared" si="5"/>
        <v>#DIV/0!</v>
      </c>
      <c r="L35" s="10" t="e">
        <f t="shared" si="6"/>
        <v>#DIV/0!</v>
      </c>
      <c r="M35" s="7" t="e">
        <f t="shared" si="3"/>
        <v>#DIV/0!</v>
      </c>
      <c r="N35" s="8" t="e">
        <f t="shared" si="7"/>
        <v>#DIV/0!</v>
      </c>
    </row>
    <row r="36" spans="1:14" ht="12.75" outlineLevel="1">
      <c r="A36" s="1">
        <v>201905</v>
      </c>
      <c r="E36" s="3" t="e">
        <f t="shared" si="2"/>
        <v>#DIV/0!</v>
      </c>
      <c r="G36" s="4">
        <f t="shared" si="0"/>
        <v>201905</v>
      </c>
      <c r="H36" s="5">
        <f t="shared" si="1"/>
        <v>0</v>
      </c>
      <c r="I36"/>
      <c r="J36" s="4" t="e">
        <f t="shared" si="4"/>
        <v>#DIV/0!</v>
      </c>
      <c r="K36" s="4" t="e">
        <f t="shared" si="5"/>
        <v>#DIV/0!</v>
      </c>
      <c r="L36" s="10" t="e">
        <f t="shared" si="6"/>
        <v>#DIV/0!</v>
      </c>
      <c r="M36" s="7" t="e">
        <f t="shared" si="3"/>
        <v>#DIV/0!</v>
      </c>
      <c r="N36" s="8" t="e">
        <f t="shared" si="7"/>
        <v>#DIV/0!</v>
      </c>
    </row>
    <row r="37" spans="1:14" ht="12.75" outlineLevel="1">
      <c r="A37" s="1">
        <v>201906</v>
      </c>
      <c r="E37" s="3" t="e">
        <f t="shared" si="2"/>
        <v>#DIV/0!</v>
      </c>
      <c r="G37" s="4">
        <f t="shared" si="0"/>
        <v>201906</v>
      </c>
      <c r="H37" s="5">
        <f t="shared" si="1"/>
        <v>0</v>
      </c>
      <c r="I37"/>
      <c r="J37" s="4" t="e">
        <f t="shared" si="4"/>
        <v>#DIV/0!</v>
      </c>
      <c r="K37" s="4" t="e">
        <f t="shared" si="5"/>
        <v>#DIV/0!</v>
      </c>
      <c r="L37" s="10" t="e">
        <f t="shared" si="6"/>
        <v>#DIV/0!</v>
      </c>
      <c r="M37" s="7" t="e">
        <f t="shared" si="3"/>
        <v>#DIV/0!</v>
      </c>
      <c r="N37" s="8" t="e">
        <f t="shared" si="7"/>
        <v>#DIV/0!</v>
      </c>
    </row>
    <row r="38" spans="1:14" ht="12.75" outlineLevel="1">
      <c r="A38" s="1">
        <v>201907</v>
      </c>
      <c r="E38" s="3" t="e">
        <f t="shared" si="2"/>
        <v>#DIV/0!</v>
      </c>
      <c r="G38" s="4">
        <f t="shared" si="0"/>
        <v>201907</v>
      </c>
      <c r="H38" s="5">
        <f t="shared" si="1"/>
        <v>0</v>
      </c>
      <c r="I38"/>
      <c r="J38" s="4" t="e">
        <f t="shared" si="4"/>
        <v>#DIV/0!</v>
      </c>
      <c r="K38" s="4" t="e">
        <f t="shared" si="5"/>
        <v>#DIV/0!</v>
      </c>
      <c r="L38" s="10" t="e">
        <f t="shared" si="6"/>
        <v>#DIV/0!</v>
      </c>
      <c r="M38" s="7" t="e">
        <f t="shared" si="3"/>
        <v>#DIV/0!</v>
      </c>
      <c r="N38" s="8" t="e">
        <f t="shared" si="7"/>
        <v>#DIV/0!</v>
      </c>
    </row>
    <row r="39" spans="1:14" ht="12.75" outlineLevel="1">
      <c r="A39" s="1">
        <v>201908</v>
      </c>
      <c r="E39" s="3" t="e">
        <f t="shared" si="2"/>
        <v>#DIV/0!</v>
      </c>
      <c r="G39" s="4">
        <f t="shared" si="0"/>
        <v>201908</v>
      </c>
      <c r="H39" s="5">
        <f t="shared" si="1"/>
        <v>0</v>
      </c>
      <c r="I39"/>
      <c r="J39" s="4" t="e">
        <f t="shared" si="4"/>
        <v>#DIV/0!</v>
      </c>
      <c r="K39" s="4" t="e">
        <f t="shared" si="5"/>
        <v>#DIV/0!</v>
      </c>
      <c r="L39" s="10" t="e">
        <f t="shared" si="6"/>
        <v>#DIV/0!</v>
      </c>
      <c r="M39" s="7" t="e">
        <f t="shared" si="3"/>
        <v>#DIV/0!</v>
      </c>
      <c r="N39" s="8" t="e">
        <f t="shared" si="7"/>
        <v>#DIV/0!</v>
      </c>
    </row>
    <row r="40" spans="1:14" ht="12.75" outlineLevel="1">
      <c r="A40" s="1">
        <v>201909</v>
      </c>
      <c r="E40" s="3" t="e">
        <f t="shared" si="2"/>
        <v>#DIV/0!</v>
      </c>
      <c r="G40" s="4">
        <f t="shared" si="0"/>
        <v>201909</v>
      </c>
      <c r="H40" s="5">
        <f t="shared" si="1"/>
        <v>0</v>
      </c>
      <c r="I40"/>
      <c r="J40" s="4" t="e">
        <f t="shared" si="4"/>
        <v>#DIV/0!</v>
      </c>
      <c r="K40" s="4" t="e">
        <f t="shared" si="5"/>
        <v>#DIV/0!</v>
      </c>
      <c r="L40" s="10" t="e">
        <f t="shared" si="6"/>
        <v>#DIV/0!</v>
      </c>
      <c r="M40" s="7" t="e">
        <f t="shared" si="3"/>
        <v>#DIV/0!</v>
      </c>
      <c r="N40" s="8" t="e">
        <f t="shared" si="7"/>
        <v>#DIV/0!</v>
      </c>
    </row>
    <row r="41" spans="1:14" ht="12.75" outlineLevel="1">
      <c r="A41" s="1">
        <v>201910</v>
      </c>
      <c r="E41" s="3" t="e">
        <f t="shared" si="2"/>
        <v>#DIV/0!</v>
      </c>
      <c r="G41" s="4">
        <f t="shared" si="0"/>
        <v>201910</v>
      </c>
      <c r="H41" s="5">
        <f t="shared" si="1"/>
        <v>0</v>
      </c>
      <c r="I41"/>
      <c r="J41" s="4" t="e">
        <f t="shared" si="4"/>
        <v>#DIV/0!</v>
      </c>
      <c r="K41" s="4" t="e">
        <f t="shared" si="5"/>
        <v>#DIV/0!</v>
      </c>
      <c r="L41" s="10" t="e">
        <f t="shared" si="6"/>
        <v>#DIV/0!</v>
      </c>
      <c r="M41" s="7" t="e">
        <f t="shared" si="3"/>
        <v>#DIV/0!</v>
      </c>
      <c r="N41" s="8" t="e">
        <f t="shared" si="7"/>
        <v>#DIV/0!</v>
      </c>
    </row>
    <row r="42" spans="1:14" ht="12.75" outlineLevel="1">
      <c r="A42" s="1">
        <v>201911</v>
      </c>
      <c r="E42" s="3" t="e">
        <f t="shared" si="2"/>
        <v>#DIV/0!</v>
      </c>
      <c r="G42" s="4">
        <f t="shared" si="0"/>
        <v>201911</v>
      </c>
      <c r="H42" s="5">
        <f t="shared" si="1"/>
        <v>0</v>
      </c>
      <c r="I42"/>
      <c r="J42" s="4" t="e">
        <f t="shared" si="4"/>
        <v>#DIV/0!</v>
      </c>
      <c r="K42" s="4" t="e">
        <f t="shared" si="5"/>
        <v>#DIV/0!</v>
      </c>
      <c r="L42" s="10" t="e">
        <f t="shared" si="6"/>
        <v>#DIV/0!</v>
      </c>
      <c r="M42" s="7" t="e">
        <f t="shared" si="3"/>
        <v>#DIV/0!</v>
      </c>
      <c r="N42" s="8" t="e">
        <f t="shared" si="7"/>
        <v>#DIV/0!</v>
      </c>
    </row>
    <row r="43" spans="1:14" ht="12.75" outlineLevel="1">
      <c r="A43" s="1">
        <v>201912</v>
      </c>
      <c r="E43" s="3" t="e">
        <f t="shared" si="2"/>
        <v>#DIV/0!</v>
      </c>
      <c r="G43" s="4">
        <f t="shared" si="0"/>
        <v>201912</v>
      </c>
      <c r="H43" s="5">
        <f t="shared" si="1"/>
        <v>0</v>
      </c>
      <c r="I43"/>
      <c r="J43" s="4" t="e">
        <f t="shared" si="4"/>
        <v>#DIV/0!</v>
      </c>
      <c r="K43" s="4" t="e">
        <f t="shared" si="5"/>
        <v>#DIV/0!</v>
      </c>
      <c r="L43" s="10" t="e">
        <f t="shared" si="6"/>
        <v>#DIV/0!</v>
      </c>
      <c r="M43" s="7" t="e">
        <f t="shared" si="3"/>
        <v>#DIV/0!</v>
      </c>
      <c r="N43" s="8" t="e">
        <f t="shared" si="7"/>
        <v>#DIV/0!</v>
      </c>
    </row>
  </sheetData>
  <sheetProtection/>
  <printOptions/>
  <pageMargins left="0.79" right="0.79" top="1.05" bottom="1.05" header="0.79" footer="0.79"/>
  <pageSetup horizontalDpi="300" verticalDpi="300" orientation="portrait" paperSize="9"/>
  <headerFooter scaleWithDoc="0" alignWithMargins="0">
    <oddHeader>&amp;C&amp;"Times New Roman,Standaard"&amp;12&amp;A</oddHeader>
    <oddFooter>&amp;C&amp;"Times New Roman,Standaard"&amp;12Pagina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N43"/>
  <sheetViews>
    <sheetView zoomScale="80" zoomScaleNormal="80" workbookViewId="0" topLeftCell="A1">
      <selection activeCell="C34" sqref="C34"/>
    </sheetView>
  </sheetViews>
  <sheetFormatPr defaultColWidth="12.28125" defaultRowHeight="12.75" customHeight="1" outlineLevelRow="1"/>
  <cols>
    <col min="1" max="1" width="8.7109375" style="1" bestFit="1" customWidth="1"/>
    <col min="2" max="2" width="8.140625" style="2" bestFit="1" customWidth="1"/>
    <col min="3" max="3" width="8.28125" style="2" bestFit="1" customWidth="1"/>
    <col min="4" max="4" width="11.57421875" style="0" bestFit="1" customWidth="1"/>
    <col min="5" max="5" width="11.57421875" style="3" bestFit="1" customWidth="1"/>
    <col min="6" max="6" width="11.57421875" style="0" bestFit="1" customWidth="1"/>
    <col min="7" max="7" width="11.57421875" style="4" bestFit="1" customWidth="1"/>
    <col min="8" max="8" width="11.57421875" style="5" bestFit="1" customWidth="1"/>
    <col min="9" max="9" width="11.57421875" style="6" bestFit="1" customWidth="1"/>
    <col min="10" max="12" width="11.57421875" style="4" bestFit="1" customWidth="1"/>
    <col min="13" max="13" width="11.57421875" style="7" bestFit="1" customWidth="1"/>
    <col min="14" max="14" width="11.57421875" style="8" bestFit="1" customWidth="1"/>
    <col min="15" max="248" width="11.57421875" style="0" bestFit="1" customWidth="1"/>
  </cols>
  <sheetData>
    <row r="1" spans="2:7" ht="12.75" outlineLevel="1">
      <c r="B1" s="2" t="s">
        <v>1090</v>
      </c>
      <c r="C1" s="2" t="s">
        <v>0</v>
      </c>
      <c r="G1" s="4" t="str">
        <f>B1</f>
        <v>Indu</v>
      </c>
    </row>
    <row r="2" spans="1:14" ht="12.75" outlineLevel="1">
      <c r="A2" s="1" t="s">
        <v>1</v>
      </c>
      <c r="B2" s="2" t="s">
        <v>5</v>
      </c>
      <c r="C2" s="2" t="s">
        <v>5</v>
      </c>
      <c r="E2" s="3" t="s">
        <v>6</v>
      </c>
      <c r="G2" s="4" t="s">
        <v>1</v>
      </c>
      <c r="H2" s="5" t="s">
        <v>7</v>
      </c>
      <c r="J2" s="4" t="s">
        <v>8</v>
      </c>
      <c r="K2" s="4" t="s">
        <v>9</v>
      </c>
      <c r="L2" s="4" t="s">
        <v>10</v>
      </c>
      <c r="N2" s="8" t="s">
        <v>11</v>
      </c>
    </row>
    <row r="3" spans="1:13" ht="12.75" outlineLevel="1">
      <c r="A3" s="1">
        <v>201608</v>
      </c>
      <c r="B3" s="2">
        <v>946.71</v>
      </c>
      <c r="C3" s="2">
        <v>3553.3700000000003</v>
      </c>
      <c r="G3" s="4">
        <f aca="true" t="shared" si="0" ref="G3:G43">A3</f>
        <v>201608</v>
      </c>
      <c r="H3" s="5">
        <f aca="true" t="shared" si="1" ref="H3:H43">$B3</f>
        <v>946.71</v>
      </c>
      <c r="L3" s="10"/>
      <c r="M3" s="7">
        <f>IF(AND(AVERAGE($B3)/$B3&lt;1,(AVERAGE($C3)/$C3/(AVERAGE($B3)/$B3))&gt;1),"*","")</f>
      </c>
    </row>
    <row r="4" spans="1:12" ht="12.75" outlineLevel="1">
      <c r="A4" s="1">
        <v>201609</v>
      </c>
      <c r="B4" s="2">
        <v>955.05</v>
      </c>
      <c r="C4" s="2">
        <v>3555.92</v>
      </c>
      <c r="E4" s="3">
        <f aca="true" t="shared" si="2" ref="E4:E43">100*($B4-$B3)/$B4</f>
        <v>0.873252709282228</v>
      </c>
      <c r="G4" s="4">
        <f t="shared" si="0"/>
        <v>201609</v>
      </c>
      <c r="H4" s="5">
        <f t="shared" si="1"/>
        <v>955.05</v>
      </c>
      <c r="L4" s="10"/>
    </row>
    <row r="5" spans="1:12" ht="12.75" outlineLevel="1">
      <c r="A5" s="1">
        <v>201610</v>
      </c>
      <c r="B5" s="2">
        <v>990.1</v>
      </c>
      <c r="C5" s="2">
        <v>3540.56</v>
      </c>
      <c r="E5" s="3">
        <f t="shared" si="2"/>
        <v>3.540046459953547</v>
      </c>
      <c r="G5" s="4">
        <f t="shared" si="0"/>
        <v>201610</v>
      </c>
      <c r="H5" s="5">
        <f t="shared" si="1"/>
        <v>990.1</v>
      </c>
      <c r="L5" s="10"/>
    </row>
    <row r="6" spans="1:12" ht="12.75" outlineLevel="1">
      <c r="A6" s="1">
        <v>201611</v>
      </c>
      <c r="B6" s="2">
        <v>978.93</v>
      </c>
      <c r="C6" s="2">
        <v>3478.63</v>
      </c>
      <c r="E6" s="3">
        <f t="shared" si="2"/>
        <v>-1.1410417496654586</v>
      </c>
      <c r="G6" s="4">
        <f t="shared" si="0"/>
        <v>201611</v>
      </c>
      <c r="H6" s="5">
        <f t="shared" si="1"/>
        <v>978.93</v>
      </c>
      <c r="L6" s="10"/>
    </row>
    <row r="7" spans="1:12" ht="12.75" outlineLevel="1">
      <c r="A7" s="1">
        <v>201612</v>
      </c>
      <c r="B7" s="2">
        <v>1041.58</v>
      </c>
      <c r="C7" s="2">
        <v>3606.36</v>
      </c>
      <c r="E7" s="3">
        <f t="shared" si="2"/>
        <v>6.014900439716583</v>
      </c>
      <c r="G7" s="4">
        <f t="shared" si="0"/>
        <v>201612</v>
      </c>
      <c r="H7" s="5">
        <f t="shared" si="1"/>
        <v>1041.58</v>
      </c>
      <c r="L7" s="10"/>
    </row>
    <row r="8" spans="1:12" ht="12.75" outlineLevel="1">
      <c r="A8" s="1">
        <v>201701</v>
      </c>
      <c r="B8" s="2">
        <v>1063.77</v>
      </c>
      <c r="C8" s="2">
        <v>3542.27</v>
      </c>
      <c r="E8" s="3">
        <f t="shared" si="2"/>
        <v>2.085977231920439</v>
      </c>
      <c r="G8" s="4">
        <f t="shared" si="0"/>
        <v>201701</v>
      </c>
      <c r="H8" s="5">
        <f t="shared" si="1"/>
        <v>1063.77</v>
      </c>
      <c r="L8" s="10"/>
    </row>
    <row r="9" spans="1:12" ht="12.75" outlineLevel="1">
      <c r="A9" s="1">
        <v>201702</v>
      </c>
      <c r="B9" s="2">
        <v>1083.55</v>
      </c>
      <c r="C9" s="2">
        <v>3584.13</v>
      </c>
      <c r="E9" s="3">
        <f t="shared" si="2"/>
        <v>1.8254810576346245</v>
      </c>
      <c r="G9" s="4">
        <f t="shared" si="0"/>
        <v>201702</v>
      </c>
      <c r="H9" s="5">
        <f t="shared" si="1"/>
        <v>1083.55</v>
      </c>
      <c r="L9" s="10"/>
    </row>
    <row r="10" spans="1:12" ht="12.75" outlineLevel="1">
      <c r="A10" s="1">
        <v>201703</v>
      </c>
      <c r="B10" s="2">
        <v>1146.78</v>
      </c>
      <c r="C10" s="2">
        <v>3817.02</v>
      </c>
      <c r="E10" s="3">
        <f t="shared" si="2"/>
        <v>5.513699227401944</v>
      </c>
      <c r="G10" s="4">
        <f t="shared" si="0"/>
        <v>201703</v>
      </c>
      <c r="H10" s="5">
        <f t="shared" si="1"/>
        <v>1146.78</v>
      </c>
      <c r="L10" s="10"/>
    </row>
    <row r="11" spans="1:12" ht="12.75" outlineLevel="1">
      <c r="A11" s="1">
        <v>201704</v>
      </c>
      <c r="B11" s="2">
        <v>1165.83</v>
      </c>
      <c r="C11" s="2">
        <v>3875.53</v>
      </c>
      <c r="E11" s="3">
        <f t="shared" si="2"/>
        <v>1.6340289750649715</v>
      </c>
      <c r="G11" s="4">
        <f t="shared" si="0"/>
        <v>201704</v>
      </c>
      <c r="H11" s="5">
        <f t="shared" si="1"/>
        <v>1165.83</v>
      </c>
      <c r="L11" s="10"/>
    </row>
    <row r="12" spans="1:13" ht="12.75" outlineLevel="1">
      <c r="A12" s="1">
        <v>201705</v>
      </c>
      <c r="B12" s="2">
        <v>1164.24</v>
      </c>
      <c r="C12" s="2">
        <v>3888.32</v>
      </c>
      <c r="E12" s="3">
        <f t="shared" si="2"/>
        <v>-0.13656977942691526</v>
      </c>
      <c r="G12" s="4">
        <f t="shared" si="0"/>
        <v>201705</v>
      </c>
      <c r="H12" s="5">
        <f t="shared" si="1"/>
        <v>1164.24</v>
      </c>
      <c r="L12" s="10"/>
      <c r="M12" s="7" t="str">
        <f aca="true" t="shared" si="3" ref="M12:M43">IF(AND(AVERAGE($B4:$B12)/$B12&lt;1,(AVERAGE($C4:$C12)/$C12/(AVERAGE($B4:$B12)/$B12))&gt;1),"*","")</f>
        <v>*</v>
      </c>
    </row>
    <row r="13" spans="1:13" ht="12.75" outlineLevel="1">
      <c r="A13" s="1">
        <v>201706</v>
      </c>
      <c r="B13" s="2">
        <v>1122.72</v>
      </c>
      <c r="C13" s="2">
        <v>3793.62</v>
      </c>
      <c r="E13" s="3">
        <f t="shared" si="2"/>
        <v>-3.6981616075245816</v>
      </c>
      <c r="G13" s="4">
        <f t="shared" si="0"/>
        <v>201706</v>
      </c>
      <c r="H13" s="5">
        <f t="shared" si="1"/>
        <v>1122.72</v>
      </c>
      <c r="L13" s="10"/>
      <c r="M13" s="7" t="str">
        <f t="shared" si="3"/>
        <v>*</v>
      </c>
    </row>
    <row r="14" spans="1:13" ht="12.75" outlineLevel="1">
      <c r="A14" s="1">
        <v>201707</v>
      </c>
      <c r="B14" s="2">
        <v>1126.3899999999999</v>
      </c>
      <c r="C14" s="2">
        <v>3942.46</v>
      </c>
      <c r="E14" s="3">
        <f t="shared" si="2"/>
        <v>0.3258196539386754</v>
      </c>
      <c r="G14" s="4">
        <f t="shared" si="0"/>
        <v>201707</v>
      </c>
      <c r="H14" s="5">
        <f t="shared" si="1"/>
        <v>1126.3899999999999</v>
      </c>
      <c r="L14" s="10"/>
      <c r="M14" s="7">
        <f t="shared" si="3"/>
      </c>
    </row>
    <row r="15" spans="1:14" ht="12.75" outlineLevel="1">
      <c r="A15" s="1">
        <v>201708</v>
      </c>
      <c r="B15" s="2">
        <v>1109.61</v>
      </c>
      <c r="C15" s="2">
        <v>3887.55</v>
      </c>
      <c r="E15" s="3">
        <f t="shared" si="2"/>
        <v>-1.5122430403475071</v>
      </c>
      <c r="G15" s="4">
        <f t="shared" si="0"/>
        <v>201708</v>
      </c>
      <c r="H15" s="5">
        <f t="shared" si="1"/>
        <v>1109.61</v>
      </c>
      <c r="J15" s="4">
        <f aca="true" t="shared" si="4" ref="J15:J43">100-100*($B15-$B3)/$B15</f>
        <v>85.31916619352747</v>
      </c>
      <c r="K15" s="4">
        <f aca="true" t="shared" si="5" ref="K15:K43">100*AVERAGE($B4:$B15)/$B15</f>
        <v>97.24550367546556</v>
      </c>
      <c r="L15" s="10">
        <f aca="true" t="shared" si="6" ref="L15:L43">100*(AVERAGE($C4:$C15)/$C15)/(AVERAGE($B4:$B15)/$B15)</f>
        <v>98.1191900208291</v>
      </c>
      <c r="M15" s="7">
        <f t="shared" si="3"/>
      </c>
      <c r="N15" s="8">
        <f aca="true" t="shared" si="7" ref="N15:N43">100*AVERAGE($E4:$E15)/STDEVA($E4:$E15)</f>
        <v>45.14036949783206</v>
      </c>
    </row>
    <row r="16" spans="1:14" ht="12.75" outlineLevel="1">
      <c r="A16" s="1">
        <v>201709</v>
      </c>
      <c r="B16" s="2">
        <v>1188.6</v>
      </c>
      <c r="C16" s="2">
        <v>4017.75</v>
      </c>
      <c r="E16" s="3">
        <f t="shared" si="2"/>
        <v>6.645633518425039</v>
      </c>
      <c r="G16" s="4">
        <f t="shared" si="0"/>
        <v>201709</v>
      </c>
      <c r="H16" s="5">
        <f t="shared" si="1"/>
        <v>1188.6</v>
      </c>
      <c r="J16" s="4">
        <f t="shared" si="4"/>
        <v>80.35083291267037</v>
      </c>
      <c r="K16" s="4">
        <f t="shared" si="5"/>
        <v>92.42035447865835</v>
      </c>
      <c r="L16" s="10">
        <f t="shared" si="6"/>
        <v>100.93264657627225</v>
      </c>
      <c r="M16" s="7">
        <f t="shared" si="3"/>
      </c>
      <c r="N16" s="8">
        <f t="shared" si="7"/>
        <v>54.630189747496075</v>
      </c>
    </row>
    <row r="17" spans="1:14" ht="12.75" outlineLevel="1">
      <c r="A17" s="1">
        <v>201710</v>
      </c>
      <c r="B17" s="2">
        <v>1182.56</v>
      </c>
      <c r="C17" s="2">
        <v>4096.38</v>
      </c>
      <c r="E17" s="3">
        <f t="shared" si="2"/>
        <v>-0.5107563252604489</v>
      </c>
      <c r="G17" s="4">
        <f t="shared" si="0"/>
        <v>201710</v>
      </c>
      <c r="H17" s="5">
        <f t="shared" si="1"/>
        <v>1182.56</v>
      </c>
      <c r="J17" s="4">
        <f t="shared" si="4"/>
        <v>83.72513868218104</v>
      </c>
      <c r="K17" s="4">
        <f t="shared" si="5"/>
        <v>94.24863572813783</v>
      </c>
      <c r="L17" s="10">
        <f t="shared" si="6"/>
        <v>98.27460016266762</v>
      </c>
      <c r="M17" s="7">
        <f t="shared" si="3"/>
      </c>
      <c r="N17" s="8">
        <f t="shared" si="7"/>
        <v>44.02423571300872</v>
      </c>
    </row>
    <row r="18" spans="1:14" ht="12.75" outlineLevel="1">
      <c r="A18" s="1">
        <v>201711</v>
      </c>
      <c r="B18" s="2">
        <v>1141.11</v>
      </c>
      <c r="C18" s="2">
        <v>3984.1</v>
      </c>
      <c r="E18" s="3">
        <f t="shared" si="2"/>
        <v>-3.632428074418772</v>
      </c>
      <c r="G18" s="4">
        <f t="shared" si="0"/>
        <v>201711</v>
      </c>
      <c r="H18" s="5">
        <f t="shared" si="1"/>
        <v>1141.11</v>
      </c>
      <c r="J18" s="4">
        <f t="shared" si="4"/>
        <v>85.78752267528985</v>
      </c>
      <c r="K18" s="4">
        <f t="shared" si="5"/>
        <v>98.8565227424759</v>
      </c>
      <c r="L18" s="10">
        <f t="shared" si="6"/>
        <v>97.40381414010433</v>
      </c>
      <c r="M18" s="7">
        <f t="shared" si="3"/>
      </c>
      <c r="N18" s="8">
        <f t="shared" si="7"/>
        <v>34.88467315294253</v>
      </c>
    </row>
    <row r="19" spans="1:14" ht="12.75" outlineLevel="1">
      <c r="A19" s="1">
        <v>201712</v>
      </c>
      <c r="B19" s="2">
        <v>1118.12</v>
      </c>
      <c r="C19" s="2">
        <v>3977.88</v>
      </c>
      <c r="E19" s="3">
        <f t="shared" si="2"/>
        <v>-2.056129932386507</v>
      </c>
      <c r="G19" s="4">
        <f t="shared" si="0"/>
        <v>201712</v>
      </c>
      <c r="H19" s="5">
        <f t="shared" si="1"/>
        <v>1118.12</v>
      </c>
      <c r="J19" s="4">
        <f t="shared" si="4"/>
        <v>93.15458090365972</v>
      </c>
      <c r="K19" s="4">
        <f t="shared" si="5"/>
        <v>101.4595928880621</v>
      </c>
      <c r="L19" s="10">
        <f t="shared" si="6"/>
        <v>95.82030494592452</v>
      </c>
      <c r="M19" s="7">
        <f t="shared" si="3"/>
      </c>
      <c r="N19" s="8">
        <f t="shared" si="7"/>
        <v>16.6986419621743</v>
      </c>
    </row>
    <row r="20" spans="1:14" ht="12.75" outlineLevel="1">
      <c r="A20" s="1">
        <v>201801</v>
      </c>
      <c r="B20" s="2">
        <v>1140.3</v>
      </c>
      <c r="C20" s="9">
        <v>4111.650000000001</v>
      </c>
      <c r="E20" s="3">
        <f t="shared" si="2"/>
        <v>1.945102166096647</v>
      </c>
      <c r="G20" s="4">
        <f t="shared" si="0"/>
        <v>201801</v>
      </c>
      <c r="H20" s="5">
        <f t="shared" si="1"/>
        <v>1140.3</v>
      </c>
      <c r="J20" s="4">
        <f t="shared" si="4"/>
        <v>93.28860826098395</v>
      </c>
      <c r="K20" s="4">
        <f t="shared" si="5"/>
        <v>100.04538279400157</v>
      </c>
      <c r="L20" s="10">
        <f t="shared" si="6"/>
        <v>95.16674261459481</v>
      </c>
      <c r="M20" s="7">
        <f t="shared" si="3"/>
      </c>
      <c r="N20" s="8">
        <f t="shared" si="7"/>
        <v>16.36552799102013</v>
      </c>
    </row>
    <row r="21" spans="1:14" ht="12.75" outlineLevel="1">
      <c r="A21" s="1">
        <v>201802</v>
      </c>
      <c r="B21" s="2">
        <v>1143.29</v>
      </c>
      <c r="C21" s="2">
        <v>3994.45</v>
      </c>
      <c r="E21" s="3">
        <f t="shared" si="2"/>
        <v>0.26152594704755655</v>
      </c>
      <c r="G21" s="4">
        <f t="shared" si="0"/>
        <v>201802</v>
      </c>
      <c r="H21" s="5">
        <f t="shared" si="1"/>
        <v>1143.29</v>
      </c>
      <c r="I21"/>
      <c r="J21" s="4">
        <f t="shared" si="4"/>
        <v>94.77472907136422</v>
      </c>
      <c r="K21" s="4">
        <f t="shared" si="5"/>
        <v>100.21917740322519</v>
      </c>
      <c r="L21" s="10">
        <f t="shared" si="6"/>
        <v>98.64327625718286</v>
      </c>
      <c r="M21" s="7">
        <f t="shared" si="3"/>
      </c>
      <c r="N21" s="8">
        <f t="shared" si="7"/>
        <v>12.42931750509944</v>
      </c>
    </row>
    <row r="22" spans="1:14" ht="12.75" outlineLevel="1">
      <c r="A22" s="1">
        <v>201803</v>
      </c>
      <c r="B22" s="2">
        <v>1023.7700000000001</v>
      </c>
      <c r="C22" s="2">
        <v>3857.1</v>
      </c>
      <c r="E22" s="3">
        <f t="shared" si="2"/>
        <v>-11.67449720151986</v>
      </c>
      <c r="G22" s="4">
        <f t="shared" si="0"/>
        <v>201803</v>
      </c>
      <c r="H22" s="5">
        <f t="shared" si="1"/>
        <v>1023.7700000000001</v>
      </c>
      <c r="I22"/>
      <c r="J22" s="4">
        <f t="shared" si="4"/>
        <v>112.01539408265526</v>
      </c>
      <c r="K22" s="4">
        <f t="shared" si="5"/>
        <v>110.91797962432967</v>
      </c>
      <c r="L22" s="10">
        <f t="shared" si="6"/>
        <v>92.38035699885815</v>
      </c>
      <c r="M22" s="7">
        <f t="shared" si="3"/>
      </c>
      <c r="N22" s="8">
        <f t="shared" si="7"/>
        <v>-23.784405480808125</v>
      </c>
    </row>
    <row r="23" spans="1:14" ht="12.75" outlineLevel="1">
      <c r="A23" s="1">
        <v>201804</v>
      </c>
      <c r="B23" s="2">
        <v>1031.74</v>
      </c>
      <c r="C23" s="2">
        <v>3910.3</v>
      </c>
      <c r="E23" s="3">
        <f t="shared" si="2"/>
        <v>0.7724814391222511</v>
      </c>
      <c r="G23" s="4">
        <f t="shared" si="0"/>
        <v>201804</v>
      </c>
      <c r="H23" s="5">
        <f t="shared" si="1"/>
        <v>1031.74</v>
      </c>
      <c r="I23"/>
      <c r="J23" s="4">
        <f t="shared" si="4"/>
        <v>112.99649136410335</v>
      </c>
      <c r="K23" s="4">
        <f t="shared" si="5"/>
        <v>108.9781178720737</v>
      </c>
      <c r="L23" s="10">
        <f t="shared" si="6"/>
        <v>92.81354947759134</v>
      </c>
      <c r="M23" s="7">
        <f t="shared" si="3"/>
      </c>
      <c r="N23" s="8">
        <f t="shared" si="7"/>
        <v>-25.67881046586511</v>
      </c>
    </row>
    <row r="24" spans="1:14" ht="12.75" outlineLevel="1">
      <c r="A24" s="1">
        <v>201805</v>
      </c>
      <c r="B24" s="2">
        <v>1005.72</v>
      </c>
      <c r="C24" s="9">
        <v>3764.22</v>
      </c>
      <c r="E24" s="3">
        <f t="shared" si="2"/>
        <v>-2.5872012090840375</v>
      </c>
      <c r="G24" s="4">
        <f t="shared" si="0"/>
        <v>201805</v>
      </c>
      <c r="H24" s="5">
        <f t="shared" si="1"/>
        <v>1005.72</v>
      </c>
      <c r="I24"/>
      <c r="J24" s="4">
        <f t="shared" si="4"/>
        <v>115.76184226225988</v>
      </c>
      <c r="K24" s="4">
        <f t="shared" si="5"/>
        <v>110.48411420010869</v>
      </c>
      <c r="L24" s="10">
        <f t="shared" si="6"/>
        <v>94.85251904424337</v>
      </c>
      <c r="M24" s="7">
        <f t="shared" si="3"/>
      </c>
      <c r="N24" s="8">
        <f t="shared" si="7"/>
        <v>-30.364859600412593</v>
      </c>
    </row>
    <row r="25" spans="1:14" ht="12.75" outlineLevel="1">
      <c r="A25" s="1">
        <v>201806</v>
      </c>
      <c r="B25" s="2">
        <v>924.81</v>
      </c>
      <c r="C25" s="9">
        <v>3719.86</v>
      </c>
      <c r="E25" s="3">
        <f t="shared" si="2"/>
        <v>-8.748824082784582</v>
      </c>
      <c r="G25" s="4">
        <f t="shared" si="0"/>
        <v>201806</v>
      </c>
      <c r="H25" s="5">
        <f t="shared" si="1"/>
        <v>924.81</v>
      </c>
      <c r="I25"/>
      <c r="J25" s="4">
        <f t="shared" si="4"/>
        <v>121.40007136601032</v>
      </c>
      <c r="K25" s="4">
        <f t="shared" si="5"/>
        <v>118.36683571039818</v>
      </c>
      <c r="L25" s="10">
        <f t="shared" si="6"/>
        <v>89.45195527780562</v>
      </c>
      <c r="M25" s="7">
        <f t="shared" si="3"/>
      </c>
      <c r="N25" s="8">
        <f t="shared" si="7"/>
        <v>-36.145629698104386</v>
      </c>
    </row>
    <row r="26" spans="1:14" ht="12.75" outlineLevel="1">
      <c r="A26" s="1">
        <v>201807</v>
      </c>
      <c r="B26" s="2">
        <v>923.49</v>
      </c>
      <c r="C26" s="2">
        <v>3899.04</v>
      </c>
      <c r="E26" s="3">
        <f t="shared" si="2"/>
        <v>-0.1429360361238277</v>
      </c>
      <c r="G26" s="4">
        <f t="shared" si="0"/>
        <v>201807</v>
      </c>
      <c r="H26" s="5">
        <f t="shared" si="1"/>
        <v>923.49</v>
      </c>
      <c r="I26"/>
      <c r="J26" s="4">
        <f t="shared" si="4"/>
        <v>121.97100131024698</v>
      </c>
      <c r="K26" s="4">
        <f t="shared" si="5"/>
        <v>116.70510779759391</v>
      </c>
      <c r="L26" s="10">
        <f t="shared" si="6"/>
        <v>86.47682920386279</v>
      </c>
      <c r="M26" s="7">
        <f t="shared" si="3"/>
      </c>
      <c r="N26" s="8">
        <f t="shared" si="7"/>
        <v>-37.088496351615674</v>
      </c>
    </row>
    <row r="27" spans="1:14" ht="12.75" outlineLevel="1">
      <c r="A27" s="1">
        <v>201808</v>
      </c>
      <c r="B27" s="2">
        <v>897.55</v>
      </c>
      <c r="C27" s="2">
        <v>3740.71</v>
      </c>
      <c r="E27" s="3">
        <f t="shared" si="2"/>
        <v>-2.890089688596742</v>
      </c>
      <c r="G27" s="4">
        <f t="shared" si="0"/>
        <v>201808</v>
      </c>
      <c r="H27" s="5">
        <f t="shared" si="1"/>
        <v>897.55</v>
      </c>
      <c r="I27"/>
      <c r="J27" s="4">
        <f t="shared" si="4"/>
        <v>123.62653891148125</v>
      </c>
      <c r="K27" s="4">
        <f t="shared" si="5"/>
        <v>118.10911184149442</v>
      </c>
      <c r="L27" s="10">
        <f t="shared" si="6"/>
        <v>88.78860775793554</v>
      </c>
      <c r="M27" s="7">
        <f t="shared" si="3"/>
      </c>
      <c r="N27" s="8">
        <f t="shared" si="7"/>
        <v>-39.41348354989013</v>
      </c>
    </row>
    <row r="28" spans="1:14" ht="12.75" outlineLevel="1">
      <c r="A28" s="1">
        <v>201809</v>
      </c>
      <c r="B28" s="2">
        <v>904.88</v>
      </c>
      <c r="C28" s="2">
        <v>3706.74</v>
      </c>
      <c r="E28" s="3">
        <f t="shared" si="2"/>
        <v>0.8100521616125941</v>
      </c>
      <c r="G28" s="4">
        <f t="shared" si="0"/>
        <v>201809</v>
      </c>
      <c r="H28" s="5">
        <f t="shared" si="1"/>
        <v>904.88</v>
      </c>
      <c r="I28"/>
      <c r="J28" s="4">
        <f t="shared" si="4"/>
        <v>131.3544337370701</v>
      </c>
      <c r="K28" s="4">
        <f t="shared" si="5"/>
        <v>114.5394969498718</v>
      </c>
      <c r="L28" s="10">
        <f t="shared" si="6"/>
        <v>91.78430612472891</v>
      </c>
      <c r="M28" s="7">
        <f t="shared" si="3"/>
      </c>
      <c r="N28" s="8">
        <f t="shared" si="7"/>
        <v>-58.09843535450008</v>
      </c>
    </row>
    <row r="29" spans="1:14" ht="12.75" outlineLevel="1">
      <c r="A29" s="1">
        <v>201810</v>
      </c>
      <c r="B29" s="2">
        <v>830.91</v>
      </c>
      <c r="C29" s="2">
        <v>3447.07</v>
      </c>
      <c r="E29" s="3">
        <f t="shared" si="2"/>
        <v>-8.90228785307675</v>
      </c>
      <c r="G29" s="4">
        <f t="shared" si="0"/>
        <v>201810</v>
      </c>
      <c r="H29" s="5">
        <f t="shared" si="1"/>
        <v>830.91</v>
      </c>
      <c r="I29"/>
      <c r="J29" s="4">
        <f t="shared" si="4"/>
        <v>142.32106967060213</v>
      </c>
      <c r="K29" s="4">
        <f t="shared" si="5"/>
        <v>121.20937686793195</v>
      </c>
      <c r="L29" s="10">
        <f t="shared" si="6"/>
        <v>91.97227730675812</v>
      </c>
      <c r="M29" s="7">
        <f t="shared" si="3"/>
      </c>
      <c r="N29" s="8">
        <f t="shared" si="7"/>
        <v>-69.20191347305692</v>
      </c>
    </row>
    <row r="30" spans="1:14" ht="12.75" outlineLevel="1">
      <c r="A30" s="1">
        <v>201811</v>
      </c>
      <c r="B30" s="2">
        <v>809.2</v>
      </c>
      <c r="C30" s="2">
        <v>3487.9</v>
      </c>
      <c r="E30" s="3">
        <f t="shared" si="2"/>
        <v>-2.68289668808699</v>
      </c>
      <c r="G30" s="4">
        <f t="shared" si="0"/>
        <v>201811</v>
      </c>
      <c r="H30" s="5">
        <f t="shared" si="1"/>
        <v>809.2</v>
      </c>
      <c r="I30"/>
      <c r="J30" s="4">
        <f t="shared" si="4"/>
        <v>141.01705388037567</v>
      </c>
      <c r="K30" s="4">
        <f t="shared" si="5"/>
        <v>121.04321140220792</v>
      </c>
      <c r="L30" s="10">
        <f t="shared" si="6"/>
        <v>90.0409877168595</v>
      </c>
      <c r="M30" s="7">
        <f t="shared" si="3"/>
      </c>
      <c r="N30" s="8">
        <f t="shared" si="7"/>
        <v>-67.45603712478976</v>
      </c>
    </row>
    <row r="31" spans="1:14" ht="12.75" outlineLevel="1">
      <c r="A31" s="1">
        <v>201812</v>
      </c>
      <c r="B31" s="2">
        <v>719.71</v>
      </c>
      <c r="C31" s="9">
        <v>3243.63</v>
      </c>
      <c r="E31" s="3">
        <f t="shared" si="2"/>
        <v>-12.434174875991719</v>
      </c>
      <c r="G31" s="4">
        <f t="shared" si="0"/>
        <v>201812</v>
      </c>
      <c r="H31" s="5">
        <f t="shared" si="1"/>
        <v>719.71</v>
      </c>
      <c r="I31"/>
      <c r="J31" s="4">
        <f t="shared" si="4"/>
        <v>155.35701879923857</v>
      </c>
      <c r="K31" s="4">
        <f t="shared" si="5"/>
        <v>131.4808510835383</v>
      </c>
      <c r="L31" s="10">
        <f t="shared" si="6"/>
        <v>87.70081380081326</v>
      </c>
      <c r="M31" s="7">
        <f t="shared" si="3"/>
      </c>
      <c r="N31" s="8">
        <f t="shared" si="7"/>
        <v>-74.38377976923512</v>
      </c>
    </row>
    <row r="32" spans="1:14" ht="12.75" outlineLevel="1">
      <c r="A32" s="1">
        <v>201901</v>
      </c>
      <c r="B32" s="2">
        <v>746.9</v>
      </c>
      <c r="C32" s="9">
        <v>3507.84</v>
      </c>
      <c r="E32" s="3">
        <f t="shared" si="2"/>
        <v>3.6403802383183748</v>
      </c>
      <c r="G32" s="4">
        <f t="shared" si="0"/>
        <v>201901</v>
      </c>
      <c r="H32" s="5">
        <f t="shared" si="1"/>
        <v>746.9</v>
      </c>
      <c r="I32"/>
      <c r="J32" s="4">
        <f t="shared" si="4"/>
        <v>152.67104029990628</v>
      </c>
      <c r="K32" s="4">
        <f t="shared" si="5"/>
        <v>122.30519480519482</v>
      </c>
      <c r="L32" s="10">
        <f t="shared" si="6"/>
        <v>86.00634763953009</v>
      </c>
      <c r="M32" s="7">
        <f t="shared" si="3"/>
      </c>
      <c r="N32" s="8">
        <f t="shared" si="7"/>
        <v>-69.0994110674976</v>
      </c>
    </row>
    <row r="33" spans="1:14" ht="12.75" outlineLevel="1">
      <c r="A33" s="1">
        <v>201902</v>
      </c>
      <c r="B33" s="2">
        <v>780.53</v>
      </c>
      <c r="C33" s="9">
        <v>3604.48</v>
      </c>
      <c r="E33" s="3">
        <f t="shared" si="2"/>
        <v>4.308610815727774</v>
      </c>
      <c r="G33" s="4">
        <f t="shared" si="0"/>
        <v>201902</v>
      </c>
      <c r="H33" s="5">
        <f t="shared" si="1"/>
        <v>780.53</v>
      </c>
      <c r="I33"/>
      <c r="J33" s="4">
        <f t="shared" si="4"/>
        <v>146.4761123851742</v>
      </c>
      <c r="K33" s="4">
        <f t="shared" si="5"/>
        <v>113.16253058819012</v>
      </c>
      <c r="L33" s="10">
        <f t="shared" si="6"/>
        <v>89.66605862146271</v>
      </c>
      <c r="M33" s="7">
        <f t="shared" si="3"/>
      </c>
      <c r="N33" s="8">
        <f t="shared" si="7"/>
        <v>-58.625001147191526</v>
      </c>
    </row>
    <row r="34" spans="1:14" ht="12.75" outlineLevel="1">
      <c r="A34" s="1">
        <v>201903</v>
      </c>
      <c r="E34" s="3" t="e">
        <f t="shared" si="2"/>
        <v>#DIV/0!</v>
      </c>
      <c r="G34" s="4">
        <f t="shared" si="0"/>
        <v>201903</v>
      </c>
      <c r="H34" s="5">
        <f t="shared" si="1"/>
        <v>0</v>
      </c>
      <c r="I34"/>
      <c r="J34" s="4" t="e">
        <f t="shared" si="4"/>
        <v>#DIV/0!</v>
      </c>
      <c r="K34" s="4" t="e">
        <f t="shared" si="5"/>
        <v>#DIV/0!</v>
      </c>
      <c r="L34" s="10" t="e">
        <f t="shared" si="6"/>
        <v>#DIV/0!</v>
      </c>
      <c r="M34" s="7" t="e">
        <f t="shared" si="3"/>
        <v>#DIV/0!</v>
      </c>
      <c r="N34" s="8" t="e">
        <f t="shared" si="7"/>
        <v>#DIV/0!</v>
      </c>
    </row>
    <row r="35" spans="1:14" ht="12.75" outlineLevel="1">
      <c r="A35" s="1">
        <v>201904</v>
      </c>
      <c r="E35" s="3" t="e">
        <f t="shared" si="2"/>
        <v>#DIV/0!</v>
      </c>
      <c r="G35" s="4">
        <f t="shared" si="0"/>
        <v>201904</v>
      </c>
      <c r="H35" s="5">
        <f t="shared" si="1"/>
        <v>0</v>
      </c>
      <c r="I35"/>
      <c r="J35" s="4" t="e">
        <f t="shared" si="4"/>
        <v>#DIV/0!</v>
      </c>
      <c r="K35" s="4" t="e">
        <f t="shared" si="5"/>
        <v>#DIV/0!</v>
      </c>
      <c r="L35" s="10" t="e">
        <f t="shared" si="6"/>
        <v>#DIV/0!</v>
      </c>
      <c r="M35" s="7" t="e">
        <f t="shared" si="3"/>
        <v>#DIV/0!</v>
      </c>
      <c r="N35" s="8" t="e">
        <f t="shared" si="7"/>
        <v>#DIV/0!</v>
      </c>
    </row>
    <row r="36" spans="1:14" ht="12.75" outlineLevel="1">
      <c r="A36" s="1">
        <v>201905</v>
      </c>
      <c r="E36" s="3" t="e">
        <f t="shared" si="2"/>
        <v>#DIV/0!</v>
      </c>
      <c r="G36" s="4">
        <f t="shared" si="0"/>
        <v>201905</v>
      </c>
      <c r="H36" s="5">
        <f t="shared" si="1"/>
        <v>0</v>
      </c>
      <c r="I36"/>
      <c r="J36" s="4" t="e">
        <f t="shared" si="4"/>
        <v>#DIV/0!</v>
      </c>
      <c r="K36" s="4" t="e">
        <f t="shared" si="5"/>
        <v>#DIV/0!</v>
      </c>
      <c r="L36" s="10" t="e">
        <f t="shared" si="6"/>
        <v>#DIV/0!</v>
      </c>
      <c r="M36" s="7" t="e">
        <f t="shared" si="3"/>
        <v>#DIV/0!</v>
      </c>
      <c r="N36" s="8" t="e">
        <f t="shared" si="7"/>
        <v>#DIV/0!</v>
      </c>
    </row>
    <row r="37" spans="1:14" ht="12.75" outlineLevel="1">
      <c r="A37" s="1">
        <v>201906</v>
      </c>
      <c r="E37" s="3" t="e">
        <f t="shared" si="2"/>
        <v>#DIV/0!</v>
      </c>
      <c r="G37" s="4">
        <f t="shared" si="0"/>
        <v>201906</v>
      </c>
      <c r="H37" s="5">
        <f t="shared" si="1"/>
        <v>0</v>
      </c>
      <c r="I37"/>
      <c r="J37" s="4" t="e">
        <f t="shared" si="4"/>
        <v>#DIV/0!</v>
      </c>
      <c r="K37" s="4" t="e">
        <f t="shared" si="5"/>
        <v>#DIV/0!</v>
      </c>
      <c r="L37" s="10" t="e">
        <f t="shared" si="6"/>
        <v>#DIV/0!</v>
      </c>
      <c r="M37" s="7" t="e">
        <f t="shared" si="3"/>
        <v>#DIV/0!</v>
      </c>
      <c r="N37" s="8" t="e">
        <f t="shared" si="7"/>
        <v>#DIV/0!</v>
      </c>
    </row>
    <row r="38" spans="1:14" ht="12.75" outlineLevel="1">
      <c r="A38" s="1">
        <v>201907</v>
      </c>
      <c r="E38" s="3" t="e">
        <f t="shared" si="2"/>
        <v>#DIV/0!</v>
      </c>
      <c r="G38" s="4">
        <f t="shared" si="0"/>
        <v>201907</v>
      </c>
      <c r="H38" s="5">
        <f t="shared" si="1"/>
        <v>0</v>
      </c>
      <c r="I38"/>
      <c r="J38" s="4" t="e">
        <f t="shared" si="4"/>
        <v>#DIV/0!</v>
      </c>
      <c r="K38" s="4" t="e">
        <f t="shared" si="5"/>
        <v>#DIV/0!</v>
      </c>
      <c r="L38" s="10" t="e">
        <f t="shared" si="6"/>
        <v>#DIV/0!</v>
      </c>
      <c r="M38" s="7" t="e">
        <f t="shared" si="3"/>
        <v>#DIV/0!</v>
      </c>
      <c r="N38" s="8" t="e">
        <f t="shared" si="7"/>
        <v>#DIV/0!</v>
      </c>
    </row>
    <row r="39" spans="1:14" ht="12.75" outlineLevel="1">
      <c r="A39" s="1">
        <v>201908</v>
      </c>
      <c r="E39" s="3" t="e">
        <f t="shared" si="2"/>
        <v>#DIV/0!</v>
      </c>
      <c r="G39" s="4">
        <f t="shared" si="0"/>
        <v>201908</v>
      </c>
      <c r="H39" s="5">
        <f t="shared" si="1"/>
        <v>0</v>
      </c>
      <c r="I39"/>
      <c r="J39" s="4" t="e">
        <f t="shared" si="4"/>
        <v>#DIV/0!</v>
      </c>
      <c r="K39" s="4" t="e">
        <f t="shared" si="5"/>
        <v>#DIV/0!</v>
      </c>
      <c r="L39" s="10" t="e">
        <f t="shared" si="6"/>
        <v>#DIV/0!</v>
      </c>
      <c r="M39" s="7" t="e">
        <f t="shared" si="3"/>
        <v>#DIV/0!</v>
      </c>
      <c r="N39" s="8" t="e">
        <f t="shared" si="7"/>
        <v>#DIV/0!</v>
      </c>
    </row>
    <row r="40" spans="1:14" ht="12.75" outlineLevel="1">
      <c r="A40" s="1">
        <v>201909</v>
      </c>
      <c r="E40" s="3" t="e">
        <f t="shared" si="2"/>
        <v>#DIV/0!</v>
      </c>
      <c r="G40" s="4">
        <f t="shared" si="0"/>
        <v>201909</v>
      </c>
      <c r="H40" s="5">
        <f t="shared" si="1"/>
        <v>0</v>
      </c>
      <c r="I40"/>
      <c r="J40" s="4" t="e">
        <f t="shared" si="4"/>
        <v>#DIV/0!</v>
      </c>
      <c r="K40" s="4" t="e">
        <f t="shared" si="5"/>
        <v>#DIV/0!</v>
      </c>
      <c r="L40" s="10" t="e">
        <f t="shared" si="6"/>
        <v>#DIV/0!</v>
      </c>
      <c r="M40" s="7" t="e">
        <f t="shared" si="3"/>
        <v>#DIV/0!</v>
      </c>
      <c r="N40" s="8" t="e">
        <f t="shared" si="7"/>
        <v>#DIV/0!</v>
      </c>
    </row>
    <row r="41" spans="1:14" ht="12.75" outlineLevel="1">
      <c r="A41" s="1">
        <v>201910</v>
      </c>
      <c r="E41" s="3" t="e">
        <f t="shared" si="2"/>
        <v>#DIV/0!</v>
      </c>
      <c r="G41" s="4">
        <f t="shared" si="0"/>
        <v>201910</v>
      </c>
      <c r="H41" s="5">
        <f t="shared" si="1"/>
        <v>0</v>
      </c>
      <c r="I41"/>
      <c r="J41" s="4" t="e">
        <f t="shared" si="4"/>
        <v>#DIV/0!</v>
      </c>
      <c r="K41" s="4" t="e">
        <f t="shared" si="5"/>
        <v>#DIV/0!</v>
      </c>
      <c r="L41" s="10" t="e">
        <f t="shared" si="6"/>
        <v>#DIV/0!</v>
      </c>
      <c r="M41" s="7" t="e">
        <f t="shared" si="3"/>
        <v>#DIV/0!</v>
      </c>
      <c r="N41" s="8" t="e">
        <f t="shared" si="7"/>
        <v>#DIV/0!</v>
      </c>
    </row>
    <row r="42" spans="1:14" ht="12.75" outlineLevel="1">
      <c r="A42" s="1">
        <v>201911</v>
      </c>
      <c r="E42" s="3" t="e">
        <f t="shared" si="2"/>
        <v>#DIV/0!</v>
      </c>
      <c r="G42" s="4">
        <f t="shared" si="0"/>
        <v>201911</v>
      </c>
      <c r="H42" s="5">
        <f t="shared" si="1"/>
        <v>0</v>
      </c>
      <c r="I42"/>
      <c r="J42" s="4" t="e">
        <f t="shared" si="4"/>
        <v>#DIV/0!</v>
      </c>
      <c r="K42" s="4" t="e">
        <f t="shared" si="5"/>
        <v>#DIV/0!</v>
      </c>
      <c r="L42" s="10" t="e">
        <f t="shared" si="6"/>
        <v>#DIV/0!</v>
      </c>
      <c r="M42" s="7" t="e">
        <f t="shared" si="3"/>
        <v>#DIV/0!</v>
      </c>
      <c r="N42" s="8" t="e">
        <f t="shared" si="7"/>
        <v>#DIV/0!</v>
      </c>
    </row>
    <row r="43" spans="1:14" ht="12.75" outlineLevel="1">
      <c r="A43" s="1">
        <v>201912</v>
      </c>
      <c r="E43" s="3" t="e">
        <f t="shared" si="2"/>
        <v>#DIV/0!</v>
      </c>
      <c r="G43" s="4">
        <f t="shared" si="0"/>
        <v>201912</v>
      </c>
      <c r="H43" s="5">
        <f t="shared" si="1"/>
        <v>0</v>
      </c>
      <c r="I43"/>
      <c r="J43" s="4" t="e">
        <f t="shared" si="4"/>
        <v>#DIV/0!</v>
      </c>
      <c r="K43" s="4" t="e">
        <f t="shared" si="5"/>
        <v>#DIV/0!</v>
      </c>
      <c r="L43" s="10" t="e">
        <f t="shared" si="6"/>
        <v>#DIV/0!</v>
      </c>
      <c r="M43" s="7" t="e">
        <f t="shared" si="3"/>
        <v>#DIV/0!</v>
      </c>
      <c r="N43" s="8" t="e">
        <f t="shared" si="7"/>
        <v>#DIV/0!</v>
      </c>
    </row>
  </sheetData>
  <sheetProtection/>
  <printOptions/>
  <pageMargins left="0.79" right="0.79" top="1.05" bottom="1.05" header="0.79" footer="0.79"/>
  <pageSetup horizontalDpi="300" verticalDpi="300" orientation="portrait" paperSize="9"/>
  <headerFooter scaleWithDoc="0" alignWithMargins="0">
    <oddHeader>&amp;C&amp;"Times New Roman,Standaard"&amp;12&amp;A</oddHeader>
    <oddFooter>&amp;C&amp;"Times New Roman,Standaard"&amp;12Pagina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N43"/>
  <sheetViews>
    <sheetView zoomScale="80" zoomScaleNormal="80" workbookViewId="0" topLeftCell="A1">
      <selection activeCell="C34" sqref="C34"/>
    </sheetView>
  </sheetViews>
  <sheetFormatPr defaultColWidth="12.28125" defaultRowHeight="12.75" customHeight="1" outlineLevelRow="1"/>
  <cols>
    <col min="1" max="1" width="8.7109375" style="1" bestFit="1" customWidth="1"/>
    <col min="2" max="3" width="8.28125" style="2" bestFit="1" customWidth="1"/>
    <col min="4" max="4" width="11.57421875" style="0" bestFit="1" customWidth="1"/>
    <col min="5" max="5" width="11.57421875" style="3" bestFit="1" customWidth="1"/>
    <col min="6" max="6" width="11.57421875" style="0" bestFit="1" customWidth="1"/>
    <col min="7" max="7" width="11.57421875" style="4" bestFit="1" customWidth="1"/>
    <col min="8" max="8" width="11.57421875" style="5" bestFit="1" customWidth="1"/>
    <col min="9" max="9" width="11.57421875" style="6" bestFit="1" customWidth="1"/>
    <col min="10" max="12" width="11.57421875" style="4" bestFit="1" customWidth="1"/>
    <col min="13" max="13" width="11.57421875" style="7" bestFit="1" customWidth="1"/>
    <col min="14" max="14" width="11.57421875" style="8" bestFit="1" customWidth="1"/>
    <col min="15" max="248" width="11.57421875" style="0" bestFit="1" customWidth="1"/>
  </cols>
  <sheetData>
    <row r="1" spans="2:7" ht="12.75" outlineLevel="1">
      <c r="B1" s="2" t="s">
        <v>1091</v>
      </c>
      <c r="C1" s="2" t="s">
        <v>0</v>
      </c>
      <c r="G1" s="4" t="str">
        <f>B1</f>
        <v>Oil&amp;G</v>
      </c>
    </row>
    <row r="2" spans="1:14" ht="12.75" outlineLevel="1">
      <c r="A2" s="1" t="s">
        <v>1</v>
      </c>
      <c r="B2" s="2" t="s">
        <v>5</v>
      </c>
      <c r="C2" s="2" t="s">
        <v>5</v>
      </c>
      <c r="E2" s="3" t="s">
        <v>6</v>
      </c>
      <c r="G2" s="4" t="s">
        <v>1</v>
      </c>
      <c r="H2" s="5" t="s">
        <v>7</v>
      </c>
      <c r="J2" s="4" t="s">
        <v>8</v>
      </c>
      <c r="K2" s="4" t="s">
        <v>9</v>
      </c>
      <c r="L2" s="4" t="s">
        <v>10</v>
      </c>
      <c r="N2" s="8" t="s">
        <v>11</v>
      </c>
    </row>
    <row r="3" spans="1:13" ht="12.75" outlineLevel="1">
      <c r="A3" s="1">
        <v>201608</v>
      </c>
      <c r="B3" s="2">
        <v>1155.44</v>
      </c>
      <c r="C3" s="2">
        <v>3553.3700000000003</v>
      </c>
      <c r="G3" s="4">
        <f aca="true" t="shared" si="0" ref="G3:G43">A3</f>
        <v>201608</v>
      </c>
      <c r="H3" s="5">
        <f aca="true" t="shared" si="1" ref="H3:H43">$B3</f>
        <v>1155.44</v>
      </c>
      <c r="L3" s="10"/>
      <c r="M3" s="7">
        <f>IF(AND(AVERAGE($B3)/$B3&lt;1,(AVERAGE($C3)/$C3/(AVERAGE($B3)/$B3))&gt;1),"*","")</f>
      </c>
    </row>
    <row r="4" spans="1:12" ht="12.75" outlineLevel="1">
      <c r="A4" s="1">
        <v>201609</v>
      </c>
      <c r="B4" s="2">
        <v>1139.74</v>
      </c>
      <c r="C4" s="2">
        <v>3555.92</v>
      </c>
      <c r="E4" s="3">
        <f aca="true" t="shared" si="2" ref="E4:E43">100*($B4-$B3)/$B4</f>
        <v>-1.3775071507536847</v>
      </c>
      <c r="G4" s="4">
        <f t="shared" si="0"/>
        <v>201609</v>
      </c>
      <c r="H4" s="5">
        <f t="shared" si="1"/>
        <v>1139.74</v>
      </c>
      <c r="L4" s="10"/>
    </row>
    <row r="5" spans="1:12" ht="12.75" outlineLevel="1">
      <c r="A5" s="1">
        <v>201610</v>
      </c>
      <c r="B5" s="2">
        <v>1181.57</v>
      </c>
      <c r="C5" s="2">
        <v>3540.56</v>
      </c>
      <c r="E5" s="3">
        <f t="shared" si="2"/>
        <v>3.540204981507649</v>
      </c>
      <c r="G5" s="4">
        <f t="shared" si="0"/>
        <v>201610</v>
      </c>
      <c r="H5" s="5">
        <f t="shared" si="1"/>
        <v>1181.57</v>
      </c>
      <c r="L5" s="10"/>
    </row>
    <row r="6" spans="1:12" ht="12.75" outlineLevel="1">
      <c r="A6" s="1">
        <v>201611</v>
      </c>
      <c r="B6" s="2">
        <v>1214.77</v>
      </c>
      <c r="C6" s="2">
        <v>3478.63</v>
      </c>
      <c r="E6" s="3">
        <f t="shared" si="2"/>
        <v>2.733027651324946</v>
      </c>
      <c r="G6" s="4">
        <f t="shared" si="0"/>
        <v>201611</v>
      </c>
      <c r="H6" s="5">
        <f t="shared" si="1"/>
        <v>1214.77</v>
      </c>
      <c r="L6" s="10"/>
    </row>
    <row r="7" spans="1:12" ht="12.75" outlineLevel="1">
      <c r="A7" s="1">
        <v>201612</v>
      </c>
      <c r="B7" s="2">
        <v>1316.1899999999998</v>
      </c>
      <c r="C7" s="2">
        <v>3606.36</v>
      </c>
      <c r="E7" s="3">
        <f t="shared" si="2"/>
        <v>7.705574423145585</v>
      </c>
      <c r="G7" s="4">
        <f t="shared" si="0"/>
        <v>201612</v>
      </c>
      <c r="H7" s="5">
        <f t="shared" si="1"/>
        <v>1316.1899999999998</v>
      </c>
      <c r="L7" s="10"/>
    </row>
    <row r="8" spans="1:12" ht="12.75" outlineLevel="1">
      <c r="A8" s="1">
        <v>201701</v>
      </c>
      <c r="B8" s="2">
        <v>1260.6699999999998</v>
      </c>
      <c r="C8" s="2">
        <v>3542.27</v>
      </c>
      <c r="E8" s="3">
        <f t="shared" si="2"/>
        <v>-4.404007392894254</v>
      </c>
      <c r="G8" s="4">
        <f t="shared" si="0"/>
        <v>201701</v>
      </c>
      <c r="H8" s="5">
        <f t="shared" si="1"/>
        <v>1260.6699999999998</v>
      </c>
      <c r="L8" s="10"/>
    </row>
    <row r="9" spans="1:12" ht="12.75" outlineLevel="1">
      <c r="A9" s="1">
        <v>201702</v>
      </c>
      <c r="B9" s="2">
        <v>1271.3</v>
      </c>
      <c r="C9" s="2">
        <v>3584.13</v>
      </c>
      <c r="E9" s="3">
        <f t="shared" si="2"/>
        <v>0.836151970423984</v>
      </c>
      <c r="G9" s="4">
        <f t="shared" si="0"/>
        <v>201702</v>
      </c>
      <c r="H9" s="5">
        <f t="shared" si="1"/>
        <v>1271.3</v>
      </c>
      <c r="L9" s="10"/>
    </row>
    <row r="10" spans="1:12" ht="12.75" outlineLevel="1">
      <c r="A10" s="1">
        <v>201703</v>
      </c>
      <c r="B10" s="2">
        <v>1281.1</v>
      </c>
      <c r="C10" s="2">
        <v>3817.02</v>
      </c>
      <c r="E10" s="3">
        <f t="shared" si="2"/>
        <v>0.7649676059636216</v>
      </c>
      <c r="G10" s="4">
        <f t="shared" si="0"/>
        <v>201703</v>
      </c>
      <c r="H10" s="5">
        <f t="shared" si="1"/>
        <v>1281.1</v>
      </c>
      <c r="L10" s="10"/>
    </row>
    <row r="11" spans="1:12" ht="12.75" outlineLevel="1">
      <c r="A11" s="1">
        <v>201704</v>
      </c>
      <c r="B11" s="2">
        <v>1274.47</v>
      </c>
      <c r="C11" s="2">
        <v>3875.53</v>
      </c>
      <c r="E11" s="3">
        <f t="shared" si="2"/>
        <v>-0.5202162467535432</v>
      </c>
      <c r="G11" s="4">
        <f t="shared" si="0"/>
        <v>201704</v>
      </c>
      <c r="H11" s="5">
        <f t="shared" si="1"/>
        <v>1274.47</v>
      </c>
      <c r="L11" s="10"/>
    </row>
    <row r="12" spans="1:13" ht="12.75" outlineLevel="1">
      <c r="A12" s="1">
        <v>201705</v>
      </c>
      <c r="B12" s="2">
        <v>1277.1399999999999</v>
      </c>
      <c r="C12" s="2">
        <v>3888.32</v>
      </c>
      <c r="E12" s="3">
        <f t="shared" si="2"/>
        <v>0.20906087038224827</v>
      </c>
      <c r="G12" s="4">
        <f t="shared" si="0"/>
        <v>201705</v>
      </c>
      <c r="H12" s="5">
        <f t="shared" si="1"/>
        <v>1277.1399999999999</v>
      </c>
      <c r="L12" s="10"/>
      <c r="M12" s="7">
        <f aca="true" t="shared" si="3" ref="M12:M43">IF(AND(AVERAGE($B4:$B12)/$B12&lt;1,(AVERAGE($C4:$C12)/$C12/(AVERAGE($B4:$B12)/$B12))&gt;1),"*","")</f>
      </c>
    </row>
    <row r="13" spans="1:13" ht="12.75" outlineLevel="1">
      <c r="A13" s="1">
        <v>201706</v>
      </c>
      <c r="B13" s="2">
        <v>1169.6599999999999</v>
      </c>
      <c r="C13" s="2">
        <v>3793.62</v>
      </c>
      <c r="E13" s="3">
        <f t="shared" si="2"/>
        <v>-9.188995092591012</v>
      </c>
      <c r="G13" s="4">
        <f t="shared" si="0"/>
        <v>201706</v>
      </c>
      <c r="H13" s="5">
        <f t="shared" si="1"/>
        <v>1169.6599999999999</v>
      </c>
      <c r="L13" s="10"/>
      <c r="M13" s="7">
        <f t="shared" si="3"/>
      </c>
    </row>
    <row r="14" spans="1:13" ht="12.75" outlineLevel="1">
      <c r="A14" s="1">
        <v>201707</v>
      </c>
      <c r="B14" s="2">
        <v>1160.85</v>
      </c>
      <c r="C14" s="2">
        <v>3942.46</v>
      </c>
      <c r="E14" s="3">
        <f t="shared" si="2"/>
        <v>-0.7589266485764695</v>
      </c>
      <c r="G14" s="4">
        <f t="shared" si="0"/>
        <v>201707</v>
      </c>
      <c r="H14" s="5">
        <f t="shared" si="1"/>
        <v>1160.85</v>
      </c>
      <c r="L14" s="10"/>
      <c r="M14" s="7">
        <f t="shared" si="3"/>
      </c>
    </row>
    <row r="15" spans="1:14" ht="12.75" outlineLevel="1">
      <c r="A15" s="1">
        <v>201708</v>
      </c>
      <c r="B15" s="2">
        <v>1173.93</v>
      </c>
      <c r="C15" s="2">
        <v>3887.55</v>
      </c>
      <c r="E15" s="3">
        <f t="shared" si="2"/>
        <v>1.1142061281337179</v>
      </c>
      <c r="G15" s="4">
        <f t="shared" si="0"/>
        <v>201708</v>
      </c>
      <c r="H15" s="5">
        <f t="shared" si="1"/>
        <v>1173.93</v>
      </c>
      <c r="J15" s="4">
        <f aca="true" t="shared" si="4" ref="J15:J43">100-100*($B15-$B3)/$B15</f>
        <v>98.42494867666726</v>
      </c>
      <c r="K15" s="4">
        <f aca="true" t="shared" si="5" ref="K15:K43">100*AVERAGE($B4:$B15)/$B15</f>
        <v>104.50218496843934</v>
      </c>
      <c r="L15" s="10">
        <f aca="true" t="shared" si="6" ref="L15:L43">100*(AVERAGE($C4:$C15)/$C15)/(AVERAGE($B4:$B15)/$B15)</f>
        <v>91.30574692467826</v>
      </c>
      <c r="M15" s="7">
        <f t="shared" si="3"/>
      </c>
      <c r="N15" s="8">
        <f aca="true" t="shared" si="7" ref="N15:N43">100*AVERAGE($E4:$E15)/STDEVA($E4:$E15)</f>
        <v>1.3156629817726069</v>
      </c>
    </row>
    <row r="16" spans="1:14" ht="12.75" outlineLevel="1">
      <c r="A16" s="1">
        <v>201709</v>
      </c>
      <c r="B16" s="2">
        <v>1228</v>
      </c>
      <c r="C16" s="2">
        <v>4017.75</v>
      </c>
      <c r="E16" s="3">
        <f t="shared" si="2"/>
        <v>4.403094462540712</v>
      </c>
      <c r="G16" s="4">
        <f t="shared" si="0"/>
        <v>201709</v>
      </c>
      <c r="H16" s="5">
        <f t="shared" si="1"/>
        <v>1228</v>
      </c>
      <c r="J16" s="4">
        <f t="shared" si="4"/>
        <v>92.81270358306189</v>
      </c>
      <c r="K16" s="4">
        <f t="shared" si="5"/>
        <v>100.49979641693811</v>
      </c>
      <c r="L16" s="10">
        <f t="shared" si="6"/>
        <v>92.81840667963836</v>
      </c>
      <c r="M16" s="7">
        <f t="shared" si="3"/>
      </c>
      <c r="N16" s="8">
        <f t="shared" si="7"/>
        <v>12.494642821563525</v>
      </c>
    </row>
    <row r="17" spans="1:14" ht="12.75" outlineLevel="1">
      <c r="A17" s="1">
        <v>201710</v>
      </c>
      <c r="B17" s="2">
        <v>1293.34</v>
      </c>
      <c r="C17" s="2">
        <v>4096.38</v>
      </c>
      <c r="E17" s="3">
        <f t="shared" si="2"/>
        <v>5.052035814248375</v>
      </c>
      <c r="G17" s="4">
        <f t="shared" si="0"/>
        <v>201710</v>
      </c>
      <c r="H17" s="5">
        <f t="shared" si="1"/>
        <v>1293.34</v>
      </c>
      <c r="J17" s="4">
        <f t="shared" si="4"/>
        <v>91.35803423693693</v>
      </c>
      <c r="K17" s="4">
        <f t="shared" si="5"/>
        <v>96.1426745222963</v>
      </c>
      <c r="L17" s="10">
        <f t="shared" si="6"/>
        <v>96.33856181015292</v>
      </c>
      <c r="M17" s="7">
        <f t="shared" si="3"/>
      </c>
      <c r="N17" s="8">
        <f t="shared" si="7"/>
        <v>15.021599652663127</v>
      </c>
    </row>
    <row r="18" spans="1:14" ht="12.75" outlineLevel="1">
      <c r="A18" s="1">
        <v>201711</v>
      </c>
      <c r="B18" s="2">
        <v>1280.77</v>
      </c>
      <c r="C18" s="2">
        <v>3984.1</v>
      </c>
      <c r="E18" s="3">
        <f t="shared" si="2"/>
        <v>-0.9814408519874713</v>
      </c>
      <c r="G18" s="4">
        <f t="shared" si="0"/>
        <v>201711</v>
      </c>
      <c r="H18" s="5">
        <f t="shared" si="1"/>
        <v>1280.77</v>
      </c>
      <c r="J18" s="4">
        <f t="shared" si="4"/>
        <v>94.84684994183186</v>
      </c>
      <c r="K18" s="4">
        <f t="shared" si="5"/>
        <v>97.51568717776547</v>
      </c>
      <c r="L18" s="10">
        <f t="shared" si="6"/>
        <v>98.7431114564368</v>
      </c>
      <c r="M18" s="7" t="str">
        <f t="shared" si="3"/>
        <v>*</v>
      </c>
      <c r="N18" s="8">
        <f t="shared" si="7"/>
        <v>8.051230891658376</v>
      </c>
    </row>
    <row r="19" spans="1:14" ht="12.75" outlineLevel="1">
      <c r="A19" s="1">
        <v>201712</v>
      </c>
      <c r="B19" s="2">
        <v>1244.11</v>
      </c>
      <c r="C19" s="2">
        <v>3977.88</v>
      </c>
      <c r="E19" s="3">
        <f t="shared" si="2"/>
        <v>-2.9466847786771333</v>
      </c>
      <c r="G19" s="4">
        <f t="shared" si="0"/>
        <v>201712</v>
      </c>
      <c r="H19" s="5">
        <f t="shared" si="1"/>
        <v>1244.11</v>
      </c>
      <c r="J19" s="4">
        <f t="shared" si="4"/>
        <v>105.79369991399474</v>
      </c>
      <c r="K19" s="4">
        <f t="shared" si="5"/>
        <v>99.90635876248886</v>
      </c>
      <c r="L19" s="10">
        <f t="shared" si="6"/>
        <v>97.31001360319493</v>
      </c>
      <c r="M19" s="7">
        <f t="shared" si="3"/>
      </c>
      <c r="N19" s="8">
        <f t="shared" si="7"/>
        <v>-14.101480783433374</v>
      </c>
    </row>
    <row r="20" spans="1:14" ht="12.75" outlineLevel="1">
      <c r="A20" s="1">
        <v>201801</v>
      </c>
      <c r="B20" s="2">
        <v>1260.02</v>
      </c>
      <c r="C20" s="9">
        <v>4111.650000000001</v>
      </c>
      <c r="E20" s="3">
        <f t="shared" si="2"/>
        <v>1.2626783701846067</v>
      </c>
      <c r="G20" s="4">
        <f t="shared" si="0"/>
        <v>201801</v>
      </c>
      <c r="H20" s="5">
        <f t="shared" si="1"/>
        <v>1260.02</v>
      </c>
      <c r="J20" s="4">
        <f t="shared" si="4"/>
        <v>100.05158648275423</v>
      </c>
      <c r="K20" s="4">
        <f t="shared" si="5"/>
        <v>98.64056390639304</v>
      </c>
      <c r="L20" s="10">
        <f t="shared" si="6"/>
        <v>96.52208804453409</v>
      </c>
      <c r="M20" s="7">
        <f t="shared" si="3"/>
      </c>
      <c r="N20" s="8">
        <f t="shared" si="7"/>
        <v>-1.7370374760119276</v>
      </c>
    </row>
    <row r="21" spans="1:14" ht="12.75" outlineLevel="1">
      <c r="A21" s="1">
        <v>201802</v>
      </c>
      <c r="B21" s="2">
        <v>1269.04</v>
      </c>
      <c r="C21" s="2">
        <v>3994.45</v>
      </c>
      <c r="E21" s="3">
        <f t="shared" si="2"/>
        <v>0.7107734980772854</v>
      </c>
      <c r="G21" s="4">
        <f t="shared" si="0"/>
        <v>201802</v>
      </c>
      <c r="H21" s="5">
        <f t="shared" si="1"/>
        <v>1269.04</v>
      </c>
      <c r="I21"/>
      <c r="J21" s="4">
        <f t="shared" si="4"/>
        <v>100.17808737313244</v>
      </c>
      <c r="K21" s="4">
        <f t="shared" si="5"/>
        <v>97.9246123053647</v>
      </c>
      <c r="L21" s="10">
        <f t="shared" si="6"/>
        <v>100.95468105634123</v>
      </c>
      <c r="M21" s="7" t="str">
        <f t="shared" si="3"/>
        <v>*</v>
      </c>
      <c r="N21" s="8">
        <f t="shared" si="7"/>
        <v>-2.027340016436298</v>
      </c>
    </row>
    <row r="22" spans="1:14" ht="12.75" outlineLevel="1">
      <c r="A22" s="1">
        <v>201803</v>
      </c>
      <c r="B22" s="2">
        <v>1246.44</v>
      </c>
      <c r="C22" s="2">
        <v>3857.1</v>
      </c>
      <c r="E22" s="3">
        <f t="shared" si="2"/>
        <v>-1.8131638907608796</v>
      </c>
      <c r="G22" s="4">
        <f t="shared" si="0"/>
        <v>201803</v>
      </c>
      <c r="H22" s="5">
        <f t="shared" si="1"/>
        <v>1246.44</v>
      </c>
      <c r="I22"/>
      <c r="J22" s="4">
        <f t="shared" si="4"/>
        <v>102.78071948910495</v>
      </c>
      <c r="K22" s="4">
        <f t="shared" si="5"/>
        <v>99.46841939176107</v>
      </c>
      <c r="L22" s="10">
        <f t="shared" si="6"/>
        <v>103.01402815028922</v>
      </c>
      <c r="M22" s="7" t="str">
        <f t="shared" si="3"/>
        <v>*</v>
      </c>
      <c r="N22" s="8">
        <f t="shared" si="7"/>
        <v>-7.9219232635609</v>
      </c>
    </row>
    <row r="23" spans="1:14" ht="12.75" outlineLevel="1">
      <c r="A23" s="1">
        <v>201804</v>
      </c>
      <c r="B23" s="2">
        <v>1413.73</v>
      </c>
      <c r="C23" s="2">
        <v>3910.3</v>
      </c>
      <c r="E23" s="3">
        <f t="shared" si="2"/>
        <v>11.833235483437429</v>
      </c>
      <c r="G23" s="4">
        <f t="shared" si="0"/>
        <v>201804</v>
      </c>
      <c r="H23" s="5">
        <f t="shared" si="1"/>
        <v>1413.73</v>
      </c>
      <c r="I23"/>
      <c r="J23" s="4">
        <f t="shared" si="4"/>
        <v>90.14946276870407</v>
      </c>
      <c r="K23" s="4">
        <f t="shared" si="5"/>
        <v>88.51896519608884</v>
      </c>
      <c r="L23" s="10">
        <f t="shared" si="6"/>
        <v>114.26529798092807</v>
      </c>
      <c r="M23" s="7" t="str">
        <f t="shared" si="3"/>
        <v>*</v>
      </c>
      <c r="N23" s="8">
        <f t="shared" si="7"/>
        <v>14.702064704259278</v>
      </c>
    </row>
    <row r="24" spans="1:14" ht="12.75" outlineLevel="1">
      <c r="A24" s="1">
        <v>201805</v>
      </c>
      <c r="B24" s="2">
        <v>1406.08</v>
      </c>
      <c r="C24" s="9">
        <v>3764.22</v>
      </c>
      <c r="E24" s="3">
        <f t="shared" si="2"/>
        <v>-0.5440657715066064</v>
      </c>
      <c r="G24" s="4">
        <f t="shared" si="0"/>
        <v>201805</v>
      </c>
      <c r="H24" s="5">
        <f t="shared" si="1"/>
        <v>1406.08</v>
      </c>
      <c r="I24"/>
      <c r="J24" s="4">
        <f t="shared" si="4"/>
        <v>90.82982476103777</v>
      </c>
      <c r="K24" s="4">
        <f t="shared" si="5"/>
        <v>89.76474785692612</v>
      </c>
      <c r="L24" s="10">
        <f t="shared" si="6"/>
        <v>116.74623720834715</v>
      </c>
      <c r="M24" s="7" t="str">
        <f t="shared" si="3"/>
        <v>*</v>
      </c>
      <c r="N24" s="8">
        <f t="shared" si="7"/>
        <v>13.425698998888945</v>
      </c>
    </row>
    <row r="25" spans="1:14" ht="12.75" outlineLevel="1">
      <c r="A25" s="1">
        <v>201806</v>
      </c>
      <c r="B25" s="2">
        <v>1410.33</v>
      </c>
      <c r="C25" s="9">
        <v>3719.86</v>
      </c>
      <c r="E25" s="3">
        <f t="shared" si="2"/>
        <v>0.30134791148171</v>
      </c>
      <c r="G25" s="4">
        <f t="shared" si="0"/>
        <v>201806</v>
      </c>
      <c r="H25" s="5">
        <f t="shared" si="1"/>
        <v>1410.33</v>
      </c>
      <c r="I25"/>
      <c r="J25" s="4">
        <f t="shared" si="4"/>
        <v>82.93519956322278</v>
      </c>
      <c r="K25" s="4">
        <f t="shared" si="5"/>
        <v>90.9163103670772</v>
      </c>
      <c r="L25" s="10">
        <f t="shared" si="6"/>
        <v>116.46034525149518</v>
      </c>
      <c r="M25" s="7" t="str">
        <f t="shared" si="3"/>
        <v>*</v>
      </c>
      <c r="N25" s="8">
        <f t="shared" si="7"/>
        <v>36.70820569353348</v>
      </c>
    </row>
    <row r="26" spans="1:14" ht="12.75" outlineLevel="1">
      <c r="A26" s="1">
        <v>201807</v>
      </c>
      <c r="B26" s="2">
        <v>1508.74</v>
      </c>
      <c r="C26" s="2">
        <v>3899.04</v>
      </c>
      <c r="E26" s="3">
        <f t="shared" si="2"/>
        <v>6.522661293529705</v>
      </c>
      <c r="G26" s="4">
        <f t="shared" si="0"/>
        <v>201807</v>
      </c>
      <c r="H26" s="5">
        <f t="shared" si="1"/>
        <v>1508.74</v>
      </c>
      <c r="I26"/>
      <c r="J26" s="4">
        <f t="shared" si="4"/>
        <v>76.94168644034094</v>
      </c>
      <c r="K26" s="4">
        <f t="shared" si="5"/>
        <v>86.90767351123013</v>
      </c>
      <c r="L26" s="10">
        <f t="shared" si="6"/>
        <v>116.12654287571982</v>
      </c>
      <c r="M26" s="7" t="str">
        <f t="shared" si="3"/>
        <v>*</v>
      </c>
      <c r="N26" s="8">
        <f t="shared" si="7"/>
        <v>49.642313691855485</v>
      </c>
    </row>
    <row r="27" spans="1:14" ht="12.75" outlineLevel="1">
      <c r="A27" s="1">
        <v>201808</v>
      </c>
      <c r="B27" s="2">
        <v>1455.09</v>
      </c>
      <c r="C27" s="2">
        <v>3740.71</v>
      </c>
      <c r="E27" s="3">
        <f t="shared" si="2"/>
        <v>-3.687057157976489</v>
      </c>
      <c r="G27" s="4">
        <f t="shared" si="0"/>
        <v>201808</v>
      </c>
      <c r="H27" s="5">
        <f t="shared" si="1"/>
        <v>1455.09</v>
      </c>
      <c r="I27"/>
      <c r="J27" s="4">
        <f t="shared" si="4"/>
        <v>80.67748386697731</v>
      </c>
      <c r="K27" s="4">
        <f t="shared" si="5"/>
        <v>91.72221878600865</v>
      </c>
      <c r="L27" s="10">
        <f t="shared" si="6"/>
        <v>114.3315517519103</v>
      </c>
      <c r="M27" s="7" t="str">
        <f t="shared" si="3"/>
        <v>*</v>
      </c>
      <c r="N27" s="8">
        <f t="shared" si="7"/>
        <v>37.24431072347683</v>
      </c>
    </row>
    <row r="28" spans="1:14" ht="12.75" outlineLevel="1">
      <c r="A28" s="1">
        <v>201809</v>
      </c>
      <c r="B28" s="2">
        <v>1508.56</v>
      </c>
      <c r="C28" s="2">
        <v>3706.74</v>
      </c>
      <c r="E28" s="3">
        <f t="shared" si="2"/>
        <v>3.544439730604022</v>
      </c>
      <c r="G28" s="4">
        <f t="shared" si="0"/>
        <v>201809</v>
      </c>
      <c r="H28" s="5">
        <f t="shared" si="1"/>
        <v>1508.56</v>
      </c>
      <c r="I28"/>
      <c r="J28" s="4">
        <f t="shared" si="4"/>
        <v>81.40213183433208</v>
      </c>
      <c r="K28" s="4">
        <f t="shared" si="5"/>
        <v>90.0210023687048</v>
      </c>
      <c r="L28" s="10">
        <f t="shared" si="6"/>
        <v>116.78306145004929</v>
      </c>
      <c r="M28" s="7" t="str">
        <f t="shared" si="3"/>
        <v>*</v>
      </c>
      <c r="N28" s="8">
        <f t="shared" si="7"/>
        <v>35.9793772548747</v>
      </c>
    </row>
    <row r="29" spans="1:14" ht="12.75" outlineLevel="1">
      <c r="A29" s="1">
        <v>201810</v>
      </c>
      <c r="B29" s="2">
        <v>1403.47</v>
      </c>
      <c r="C29" s="2">
        <v>3447.07</v>
      </c>
      <c r="E29" s="3">
        <f t="shared" si="2"/>
        <v>-7.487869352390854</v>
      </c>
      <c r="G29" s="4">
        <f t="shared" si="0"/>
        <v>201810</v>
      </c>
      <c r="H29" s="5">
        <f t="shared" si="1"/>
        <v>1403.47</v>
      </c>
      <c r="I29"/>
      <c r="J29" s="4">
        <f t="shared" si="4"/>
        <v>92.15302072719759</v>
      </c>
      <c r="K29" s="4">
        <f t="shared" si="5"/>
        <v>97.41557235518631</v>
      </c>
      <c r="L29" s="10">
        <f t="shared" si="6"/>
        <v>114.43655415615166</v>
      </c>
      <c r="M29" s="7" t="str">
        <f t="shared" si="3"/>
        <v>*</v>
      </c>
      <c r="N29" s="8">
        <f t="shared" si="7"/>
        <v>11.161856408477938</v>
      </c>
    </row>
    <row r="30" spans="1:14" ht="12.75" outlineLevel="1">
      <c r="A30" s="1">
        <v>201811</v>
      </c>
      <c r="B30" s="2">
        <v>1328.14</v>
      </c>
      <c r="C30" s="2">
        <v>3487.9</v>
      </c>
      <c r="E30" s="3">
        <f t="shared" si="2"/>
        <v>-5.6718418239041</v>
      </c>
      <c r="G30" s="4">
        <f t="shared" si="0"/>
        <v>201811</v>
      </c>
      <c r="H30" s="5">
        <f t="shared" si="1"/>
        <v>1328.14</v>
      </c>
      <c r="I30"/>
      <c r="J30" s="4">
        <f t="shared" si="4"/>
        <v>96.43335792913396</v>
      </c>
      <c r="K30" s="4">
        <f t="shared" si="5"/>
        <v>103.23804970359548</v>
      </c>
      <c r="L30" s="10">
        <f t="shared" si="6"/>
        <v>105.5700910891564</v>
      </c>
      <c r="M30" s="7">
        <f t="shared" si="3"/>
      </c>
      <c r="N30" s="8">
        <f t="shared" si="7"/>
        <v>3.172385233184006</v>
      </c>
    </row>
    <row r="31" spans="1:14" ht="12.75" outlineLevel="1">
      <c r="A31" s="1">
        <v>201812</v>
      </c>
      <c r="B31" s="2">
        <v>1247.57</v>
      </c>
      <c r="C31" s="9">
        <v>3243.63</v>
      </c>
      <c r="E31" s="3">
        <f t="shared" si="2"/>
        <v>-6.458154652644755</v>
      </c>
      <c r="G31" s="4">
        <f t="shared" si="0"/>
        <v>201812</v>
      </c>
      <c r="H31" s="5">
        <f t="shared" si="1"/>
        <v>1247.57</v>
      </c>
      <c r="I31"/>
      <c r="J31" s="4">
        <f t="shared" si="4"/>
        <v>99.72266085269764</v>
      </c>
      <c r="K31" s="4">
        <f t="shared" si="5"/>
        <v>109.92843420943647</v>
      </c>
      <c r="L31" s="10">
        <f t="shared" si="6"/>
        <v>104.89531413938768</v>
      </c>
      <c r="M31" s="7">
        <f t="shared" si="3"/>
      </c>
      <c r="N31" s="8">
        <f t="shared" si="7"/>
        <v>-2.215059528463495</v>
      </c>
    </row>
    <row r="32" spans="1:14" ht="12.75" outlineLevel="1">
      <c r="A32" s="1">
        <v>201901</v>
      </c>
      <c r="B32" s="2">
        <v>1302.4</v>
      </c>
      <c r="C32" s="9">
        <v>3507.84</v>
      </c>
      <c r="E32" s="3">
        <f t="shared" si="2"/>
        <v>4.209920147420159</v>
      </c>
      <c r="G32" s="4">
        <f t="shared" si="0"/>
        <v>201901</v>
      </c>
      <c r="H32" s="5">
        <f t="shared" si="1"/>
        <v>1302.4</v>
      </c>
      <c r="I32"/>
      <c r="J32" s="4">
        <f t="shared" si="4"/>
        <v>96.74600737100737</v>
      </c>
      <c r="K32" s="4">
        <f t="shared" si="5"/>
        <v>105.57170096232596</v>
      </c>
      <c r="L32" s="10">
        <f t="shared" si="6"/>
        <v>99.63866269702167</v>
      </c>
      <c r="M32" s="7">
        <f t="shared" si="3"/>
      </c>
      <c r="N32" s="8">
        <f t="shared" si="7"/>
        <v>2.1259016363726784</v>
      </c>
    </row>
    <row r="33" spans="1:14" ht="12.75" outlineLevel="1">
      <c r="A33" s="1">
        <v>201902</v>
      </c>
      <c r="B33" s="2">
        <v>1350.45</v>
      </c>
      <c r="C33" s="9">
        <v>3604.48</v>
      </c>
      <c r="E33" s="3">
        <f t="shared" si="2"/>
        <v>3.55807323484764</v>
      </c>
      <c r="G33" s="4">
        <f t="shared" si="0"/>
        <v>201902</v>
      </c>
      <c r="H33" s="5">
        <f t="shared" si="1"/>
        <v>1350.45</v>
      </c>
      <c r="I33"/>
      <c r="J33" s="4">
        <f t="shared" si="4"/>
        <v>93.97163908326853</v>
      </c>
      <c r="K33" s="4">
        <f t="shared" si="5"/>
        <v>102.31774593653965</v>
      </c>
      <c r="L33" s="10">
        <f t="shared" si="6"/>
        <v>99.16987526061293</v>
      </c>
      <c r="M33" s="7">
        <f t="shared" si="3"/>
      </c>
      <c r="N33" s="8">
        <f t="shared" si="7"/>
        <v>6.179418126265152</v>
      </c>
    </row>
    <row r="34" spans="1:14" ht="12.75" outlineLevel="1">
      <c r="A34" s="1">
        <v>201903</v>
      </c>
      <c r="E34" s="3" t="e">
        <f t="shared" si="2"/>
        <v>#DIV/0!</v>
      </c>
      <c r="G34" s="4">
        <f t="shared" si="0"/>
        <v>201903</v>
      </c>
      <c r="H34" s="5">
        <f t="shared" si="1"/>
        <v>0</v>
      </c>
      <c r="I34"/>
      <c r="J34" s="4" t="e">
        <f t="shared" si="4"/>
        <v>#DIV/0!</v>
      </c>
      <c r="K34" s="4" t="e">
        <f t="shared" si="5"/>
        <v>#DIV/0!</v>
      </c>
      <c r="L34" s="10" t="e">
        <f t="shared" si="6"/>
        <v>#DIV/0!</v>
      </c>
      <c r="M34" s="7" t="e">
        <f t="shared" si="3"/>
        <v>#DIV/0!</v>
      </c>
      <c r="N34" s="8" t="e">
        <f t="shared" si="7"/>
        <v>#DIV/0!</v>
      </c>
    </row>
    <row r="35" spans="1:14" ht="12.75" outlineLevel="1">
      <c r="A35" s="1">
        <v>201904</v>
      </c>
      <c r="E35" s="3" t="e">
        <f t="shared" si="2"/>
        <v>#DIV/0!</v>
      </c>
      <c r="G35" s="4">
        <f t="shared" si="0"/>
        <v>201904</v>
      </c>
      <c r="H35" s="5">
        <f t="shared" si="1"/>
        <v>0</v>
      </c>
      <c r="I35"/>
      <c r="J35" s="4" t="e">
        <f t="shared" si="4"/>
        <v>#DIV/0!</v>
      </c>
      <c r="K35" s="4" t="e">
        <f t="shared" si="5"/>
        <v>#DIV/0!</v>
      </c>
      <c r="L35" s="10" t="e">
        <f t="shared" si="6"/>
        <v>#DIV/0!</v>
      </c>
      <c r="M35" s="7" t="e">
        <f t="shared" si="3"/>
        <v>#DIV/0!</v>
      </c>
      <c r="N35" s="8" t="e">
        <f t="shared" si="7"/>
        <v>#DIV/0!</v>
      </c>
    </row>
    <row r="36" spans="1:14" ht="12.75" outlineLevel="1">
      <c r="A36" s="1">
        <v>201905</v>
      </c>
      <c r="E36" s="3" t="e">
        <f t="shared" si="2"/>
        <v>#DIV/0!</v>
      </c>
      <c r="G36" s="4">
        <f t="shared" si="0"/>
        <v>201905</v>
      </c>
      <c r="H36" s="5">
        <f t="shared" si="1"/>
        <v>0</v>
      </c>
      <c r="I36"/>
      <c r="J36" s="4" t="e">
        <f t="shared" si="4"/>
        <v>#DIV/0!</v>
      </c>
      <c r="K36" s="4" t="e">
        <f t="shared" si="5"/>
        <v>#DIV/0!</v>
      </c>
      <c r="L36" s="10" t="e">
        <f t="shared" si="6"/>
        <v>#DIV/0!</v>
      </c>
      <c r="M36" s="7" t="e">
        <f t="shared" si="3"/>
        <v>#DIV/0!</v>
      </c>
      <c r="N36" s="8" t="e">
        <f t="shared" si="7"/>
        <v>#DIV/0!</v>
      </c>
    </row>
    <row r="37" spans="1:14" ht="12.75" outlineLevel="1">
      <c r="A37" s="1">
        <v>201906</v>
      </c>
      <c r="E37" s="3" t="e">
        <f t="shared" si="2"/>
        <v>#DIV/0!</v>
      </c>
      <c r="G37" s="4">
        <f t="shared" si="0"/>
        <v>201906</v>
      </c>
      <c r="H37" s="5">
        <f t="shared" si="1"/>
        <v>0</v>
      </c>
      <c r="I37"/>
      <c r="J37" s="4" t="e">
        <f t="shared" si="4"/>
        <v>#DIV/0!</v>
      </c>
      <c r="K37" s="4" t="e">
        <f t="shared" si="5"/>
        <v>#DIV/0!</v>
      </c>
      <c r="L37" s="10" t="e">
        <f t="shared" si="6"/>
        <v>#DIV/0!</v>
      </c>
      <c r="M37" s="7" t="e">
        <f t="shared" si="3"/>
        <v>#DIV/0!</v>
      </c>
      <c r="N37" s="8" t="e">
        <f t="shared" si="7"/>
        <v>#DIV/0!</v>
      </c>
    </row>
    <row r="38" spans="1:14" ht="12.75" outlineLevel="1">
      <c r="A38" s="1">
        <v>201907</v>
      </c>
      <c r="E38" s="3" t="e">
        <f t="shared" si="2"/>
        <v>#DIV/0!</v>
      </c>
      <c r="G38" s="4">
        <f t="shared" si="0"/>
        <v>201907</v>
      </c>
      <c r="H38" s="5">
        <f t="shared" si="1"/>
        <v>0</v>
      </c>
      <c r="I38"/>
      <c r="J38" s="4" t="e">
        <f t="shared" si="4"/>
        <v>#DIV/0!</v>
      </c>
      <c r="K38" s="4" t="e">
        <f t="shared" si="5"/>
        <v>#DIV/0!</v>
      </c>
      <c r="L38" s="10" t="e">
        <f t="shared" si="6"/>
        <v>#DIV/0!</v>
      </c>
      <c r="M38" s="7" t="e">
        <f t="shared" si="3"/>
        <v>#DIV/0!</v>
      </c>
      <c r="N38" s="8" t="e">
        <f t="shared" si="7"/>
        <v>#DIV/0!</v>
      </c>
    </row>
    <row r="39" spans="1:14" ht="12.75" outlineLevel="1">
      <c r="A39" s="1">
        <v>201908</v>
      </c>
      <c r="E39" s="3" t="e">
        <f t="shared" si="2"/>
        <v>#DIV/0!</v>
      </c>
      <c r="G39" s="4">
        <f t="shared" si="0"/>
        <v>201908</v>
      </c>
      <c r="H39" s="5">
        <f t="shared" si="1"/>
        <v>0</v>
      </c>
      <c r="I39"/>
      <c r="J39" s="4" t="e">
        <f t="shared" si="4"/>
        <v>#DIV/0!</v>
      </c>
      <c r="K39" s="4" t="e">
        <f t="shared" si="5"/>
        <v>#DIV/0!</v>
      </c>
      <c r="L39" s="10" t="e">
        <f t="shared" si="6"/>
        <v>#DIV/0!</v>
      </c>
      <c r="M39" s="7" t="e">
        <f t="shared" si="3"/>
        <v>#DIV/0!</v>
      </c>
      <c r="N39" s="8" t="e">
        <f t="shared" si="7"/>
        <v>#DIV/0!</v>
      </c>
    </row>
    <row r="40" spans="1:14" ht="12.75" outlineLevel="1">
      <c r="A40" s="1">
        <v>201909</v>
      </c>
      <c r="E40" s="3" t="e">
        <f t="shared" si="2"/>
        <v>#DIV/0!</v>
      </c>
      <c r="G40" s="4">
        <f t="shared" si="0"/>
        <v>201909</v>
      </c>
      <c r="H40" s="5">
        <f t="shared" si="1"/>
        <v>0</v>
      </c>
      <c r="I40"/>
      <c r="J40" s="4" t="e">
        <f t="shared" si="4"/>
        <v>#DIV/0!</v>
      </c>
      <c r="K40" s="4" t="e">
        <f t="shared" si="5"/>
        <v>#DIV/0!</v>
      </c>
      <c r="L40" s="10" t="e">
        <f t="shared" si="6"/>
        <v>#DIV/0!</v>
      </c>
      <c r="M40" s="7" t="e">
        <f t="shared" si="3"/>
        <v>#DIV/0!</v>
      </c>
      <c r="N40" s="8" t="e">
        <f t="shared" si="7"/>
        <v>#DIV/0!</v>
      </c>
    </row>
    <row r="41" spans="1:14" ht="12.75" outlineLevel="1">
      <c r="A41" s="1">
        <v>201910</v>
      </c>
      <c r="E41" s="3" t="e">
        <f t="shared" si="2"/>
        <v>#DIV/0!</v>
      </c>
      <c r="G41" s="4">
        <f t="shared" si="0"/>
        <v>201910</v>
      </c>
      <c r="H41" s="5">
        <f t="shared" si="1"/>
        <v>0</v>
      </c>
      <c r="I41"/>
      <c r="J41" s="4" t="e">
        <f t="shared" si="4"/>
        <v>#DIV/0!</v>
      </c>
      <c r="K41" s="4" t="e">
        <f t="shared" si="5"/>
        <v>#DIV/0!</v>
      </c>
      <c r="L41" s="10" t="e">
        <f t="shared" si="6"/>
        <v>#DIV/0!</v>
      </c>
      <c r="M41" s="7" t="e">
        <f t="shared" si="3"/>
        <v>#DIV/0!</v>
      </c>
      <c r="N41" s="8" t="e">
        <f t="shared" si="7"/>
        <v>#DIV/0!</v>
      </c>
    </row>
    <row r="42" spans="1:14" ht="12.75" outlineLevel="1">
      <c r="A42" s="1">
        <v>201911</v>
      </c>
      <c r="E42" s="3" t="e">
        <f t="shared" si="2"/>
        <v>#DIV/0!</v>
      </c>
      <c r="G42" s="4">
        <f t="shared" si="0"/>
        <v>201911</v>
      </c>
      <c r="H42" s="5">
        <f t="shared" si="1"/>
        <v>0</v>
      </c>
      <c r="I42"/>
      <c r="J42" s="4" t="e">
        <f t="shared" si="4"/>
        <v>#DIV/0!</v>
      </c>
      <c r="K42" s="4" t="e">
        <f t="shared" si="5"/>
        <v>#DIV/0!</v>
      </c>
      <c r="L42" s="10" t="e">
        <f t="shared" si="6"/>
        <v>#DIV/0!</v>
      </c>
      <c r="M42" s="7" t="e">
        <f t="shared" si="3"/>
        <v>#DIV/0!</v>
      </c>
      <c r="N42" s="8" t="e">
        <f t="shared" si="7"/>
        <v>#DIV/0!</v>
      </c>
    </row>
    <row r="43" spans="1:14" ht="12.75" outlineLevel="1">
      <c r="A43" s="1">
        <v>201912</v>
      </c>
      <c r="E43" s="3" t="e">
        <f t="shared" si="2"/>
        <v>#DIV/0!</v>
      </c>
      <c r="G43" s="4">
        <f t="shared" si="0"/>
        <v>201912</v>
      </c>
      <c r="H43" s="5">
        <f t="shared" si="1"/>
        <v>0</v>
      </c>
      <c r="I43"/>
      <c r="J43" s="4" t="e">
        <f t="shared" si="4"/>
        <v>#DIV/0!</v>
      </c>
      <c r="K43" s="4" t="e">
        <f t="shared" si="5"/>
        <v>#DIV/0!</v>
      </c>
      <c r="L43" s="10" t="e">
        <f t="shared" si="6"/>
        <v>#DIV/0!</v>
      </c>
      <c r="M43" s="7" t="e">
        <f t="shared" si="3"/>
        <v>#DIV/0!</v>
      </c>
      <c r="N43" s="8" t="e">
        <f t="shared" si="7"/>
        <v>#DIV/0!</v>
      </c>
    </row>
  </sheetData>
  <sheetProtection/>
  <printOptions/>
  <pageMargins left="0.79" right="0.79" top="1.05" bottom="1.05" header="0.79" footer="0.79"/>
  <pageSetup horizontalDpi="300" verticalDpi="300" orientation="portrait" paperSize="9"/>
  <headerFooter scaleWithDoc="0" alignWithMargins="0">
    <oddHeader>&amp;C&amp;"Times New Roman,Standaard"&amp;12&amp;A</oddHeader>
    <oddFooter>&amp;C&amp;"Times New Roman,Standaard"&amp;12Pagina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N43"/>
  <sheetViews>
    <sheetView zoomScale="80" zoomScaleNormal="80" workbookViewId="0" topLeftCell="A1">
      <selection activeCell="C34" sqref="C34"/>
    </sheetView>
  </sheetViews>
  <sheetFormatPr defaultColWidth="12.28125" defaultRowHeight="12.75" customHeight="1" outlineLevelRow="1"/>
  <cols>
    <col min="1" max="1" width="8.7109375" style="1" bestFit="1" customWidth="1"/>
    <col min="2" max="3" width="8.28125" style="2" bestFit="1" customWidth="1"/>
    <col min="4" max="4" width="11.57421875" style="0" bestFit="1" customWidth="1"/>
    <col min="5" max="5" width="11.57421875" style="3" bestFit="1" customWidth="1"/>
    <col min="6" max="6" width="11.57421875" style="0" bestFit="1" customWidth="1"/>
    <col min="7" max="7" width="11.57421875" style="4" bestFit="1" customWidth="1"/>
    <col min="8" max="8" width="11.57421875" style="5" bestFit="1" customWidth="1"/>
    <col min="9" max="9" width="11.57421875" style="6" bestFit="1" customWidth="1"/>
    <col min="10" max="12" width="11.57421875" style="4" bestFit="1" customWidth="1"/>
    <col min="13" max="13" width="11.57421875" style="7" bestFit="1" customWidth="1"/>
    <col min="14" max="14" width="11.57421875" style="8" bestFit="1" customWidth="1"/>
    <col min="15" max="248" width="11.57421875" style="0" bestFit="1" customWidth="1"/>
  </cols>
  <sheetData>
    <row r="1" spans="2:7" ht="12.75" outlineLevel="1">
      <c r="B1" s="2" t="s">
        <v>1092</v>
      </c>
      <c r="C1" s="2" t="s">
        <v>0</v>
      </c>
      <c r="G1" s="4" t="str">
        <f>B1</f>
        <v>Tech</v>
      </c>
    </row>
    <row r="2" spans="1:14" ht="12.75" outlineLevel="1">
      <c r="A2" s="1" t="s">
        <v>1</v>
      </c>
      <c r="B2" s="2" t="s">
        <v>5</v>
      </c>
      <c r="C2" s="2" t="s">
        <v>5</v>
      </c>
      <c r="E2" s="3" t="s">
        <v>6</v>
      </c>
      <c r="G2" s="4" t="s">
        <v>1</v>
      </c>
      <c r="H2" s="5" t="s">
        <v>7</v>
      </c>
      <c r="J2" s="4" t="s">
        <v>8</v>
      </c>
      <c r="K2" s="4" t="s">
        <v>9</v>
      </c>
      <c r="L2" s="4" t="s">
        <v>10</v>
      </c>
      <c r="N2" s="8" t="s">
        <v>11</v>
      </c>
    </row>
    <row r="3" spans="1:13" ht="12.75" outlineLevel="1">
      <c r="A3" s="1">
        <v>201608</v>
      </c>
      <c r="B3" s="2">
        <v>2450.4500000000003</v>
      </c>
      <c r="C3" s="2">
        <v>3553.3700000000003</v>
      </c>
      <c r="G3" s="4">
        <f aca="true" t="shared" si="0" ref="G3:G43">A3</f>
        <v>201608</v>
      </c>
      <c r="H3" s="5">
        <f aca="true" t="shared" si="1" ref="H3:H43">$B3</f>
        <v>2450.4500000000003</v>
      </c>
      <c r="L3" s="10"/>
      <c r="M3" s="7">
        <f>IF(AND(AVERAGE($B3)/$B3&lt;1,(AVERAGE($C3)/$C3/(AVERAGE($B3)/$B3))&gt;1),"*","")</f>
      </c>
    </row>
    <row r="4" spans="1:12" ht="12.75" outlineLevel="1">
      <c r="A4" s="1">
        <v>201609</v>
      </c>
      <c r="B4" s="2">
        <v>2681.32</v>
      </c>
      <c r="C4" s="2">
        <v>3555.92</v>
      </c>
      <c r="E4" s="3">
        <f aca="true" t="shared" si="2" ref="E4:E43">100*($B4-$B3)/$B4</f>
        <v>8.61031133919114</v>
      </c>
      <c r="G4" s="4">
        <f t="shared" si="0"/>
        <v>201609</v>
      </c>
      <c r="H4" s="5">
        <f t="shared" si="1"/>
        <v>2681.32</v>
      </c>
      <c r="L4" s="10"/>
    </row>
    <row r="5" spans="1:12" ht="12.75" outlineLevel="1">
      <c r="A5" s="1">
        <v>201610</v>
      </c>
      <c r="B5" s="2">
        <v>2591.9900000000002</v>
      </c>
      <c r="C5" s="2">
        <v>3540.56</v>
      </c>
      <c r="E5" s="3">
        <f t="shared" si="2"/>
        <v>-3.4463867530353096</v>
      </c>
      <c r="G5" s="4">
        <f t="shared" si="0"/>
        <v>201610</v>
      </c>
      <c r="H5" s="5">
        <f t="shared" si="1"/>
        <v>2591.9900000000002</v>
      </c>
      <c r="L5" s="10"/>
    </row>
    <row r="6" spans="1:12" ht="12.75" outlineLevel="1">
      <c r="A6" s="1">
        <v>201611</v>
      </c>
      <c r="B6" s="2">
        <v>2596.9700000000003</v>
      </c>
      <c r="C6" s="2">
        <v>3478.63</v>
      </c>
      <c r="E6" s="3">
        <f t="shared" si="2"/>
        <v>0.19176193795076638</v>
      </c>
      <c r="G6" s="4">
        <f t="shared" si="0"/>
        <v>201611</v>
      </c>
      <c r="H6" s="5">
        <f t="shared" si="1"/>
        <v>2596.9700000000003</v>
      </c>
      <c r="L6" s="10"/>
    </row>
    <row r="7" spans="1:12" ht="12.75" outlineLevel="1">
      <c r="A7" s="1">
        <v>201612</v>
      </c>
      <c r="B7" s="2">
        <v>2763.84</v>
      </c>
      <c r="C7" s="2">
        <v>3606.36</v>
      </c>
      <c r="E7" s="3">
        <f t="shared" si="2"/>
        <v>6.037614333680672</v>
      </c>
      <c r="G7" s="4">
        <f t="shared" si="0"/>
        <v>201612</v>
      </c>
      <c r="H7" s="5">
        <f t="shared" si="1"/>
        <v>2763.84</v>
      </c>
      <c r="L7" s="10"/>
    </row>
    <row r="8" spans="1:12" ht="12.75" outlineLevel="1">
      <c r="A8" s="1">
        <v>201701</v>
      </c>
      <c r="B8" s="2">
        <v>2910.96</v>
      </c>
      <c r="C8" s="2">
        <v>3542.27</v>
      </c>
      <c r="E8" s="3">
        <f t="shared" si="2"/>
        <v>5.054002803198941</v>
      </c>
      <c r="G8" s="4">
        <f t="shared" si="0"/>
        <v>201701</v>
      </c>
      <c r="H8" s="5">
        <f t="shared" si="1"/>
        <v>2910.96</v>
      </c>
      <c r="L8" s="10"/>
    </row>
    <row r="9" spans="1:12" ht="12.75" outlineLevel="1">
      <c r="A9" s="1">
        <v>201702</v>
      </c>
      <c r="B9" s="2">
        <v>3138.22</v>
      </c>
      <c r="C9" s="2">
        <v>3584.13</v>
      </c>
      <c r="E9" s="3">
        <f t="shared" si="2"/>
        <v>7.241684776720555</v>
      </c>
      <c r="G9" s="4">
        <f t="shared" si="0"/>
        <v>201702</v>
      </c>
      <c r="H9" s="5">
        <f t="shared" si="1"/>
        <v>3138.22</v>
      </c>
      <c r="L9" s="10"/>
    </row>
    <row r="10" spans="1:12" ht="12.75" outlineLevel="1">
      <c r="A10" s="1">
        <v>201703</v>
      </c>
      <c r="B10" s="2">
        <v>3188.75</v>
      </c>
      <c r="C10" s="2">
        <v>3817.02</v>
      </c>
      <c r="E10" s="3">
        <f t="shared" si="2"/>
        <v>1.5846334770678228</v>
      </c>
      <c r="G10" s="4">
        <f t="shared" si="0"/>
        <v>201703</v>
      </c>
      <c r="H10" s="5">
        <f t="shared" si="1"/>
        <v>3188.75</v>
      </c>
      <c r="L10" s="10"/>
    </row>
    <row r="11" spans="1:12" ht="12.75" outlineLevel="1">
      <c r="A11" s="1">
        <v>201704</v>
      </c>
      <c r="B11" s="2">
        <v>3129.28</v>
      </c>
      <c r="C11" s="2">
        <v>3875.53</v>
      </c>
      <c r="E11" s="3">
        <f t="shared" si="2"/>
        <v>-1.9004371612639264</v>
      </c>
      <c r="G11" s="4">
        <f t="shared" si="0"/>
        <v>201704</v>
      </c>
      <c r="H11" s="5">
        <f t="shared" si="1"/>
        <v>3129.28</v>
      </c>
      <c r="L11" s="10"/>
    </row>
    <row r="12" spans="1:13" ht="12.75" outlineLevel="1">
      <c r="A12" s="1">
        <v>201705</v>
      </c>
      <c r="B12" s="2">
        <v>3264.07</v>
      </c>
      <c r="C12" s="2">
        <v>3888.32</v>
      </c>
      <c r="E12" s="3">
        <f t="shared" si="2"/>
        <v>4.1295070265037195</v>
      </c>
      <c r="G12" s="4">
        <f t="shared" si="0"/>
        <v>201705</v>
      </c>
      <c r="H12" s="5">
        <f t="shared" si="1"/>
        <v>3264.07</v>
      </c>
      <c r="L12" s="10"/>
      <c r="M12" s="7" t="str">
        <f aca="true" t="shared" si="3" ref="M12:M43">IF(AND(AVERAGE($B4:$B12)/$B12&lt;1,(AVERAGE($C4:$C12)/$C12/(AVERAGE($B4:$B12)/$B12))&gt;1),"*","")</f>
        <v>*</v>
      </c>
    </row>
    <row r="13" spans="1:13" ht="12.75" outlineLevel="1">
      <c r="A13" s="1">
        <v>201706</v>
      </c>
      <c r="B13" s="2">
        <v>3036.23</v>
      </c>
      <c r="C13" s="2">
        <v>3793.62</v>
      </c>
      <c r="E13" s="3">
        <f t="shared" si="2"/>
        <v>-7.504042842604155</v>
      </c>
      <c r="G13" s="4">
        <f t="shared" si="0"/>
        <v>201706</v>
      </c>
      <c r="H13" s="5">
        <f t="shared" si="1"/>
        <v>3036.23</v>
      </c>
      <c r="L13" s="10"/>
      <c r="M13" s="7">
        <f t="shared" si="3"/>
      </c>
    </row>
    <row r="14" spans="1:13" ht="12.75" outlineLevel="1">
      <c r="A14" s="1">
        <v>201707</v>
      </c>
      <c r="B14" s="2">
        <v>2920.72</v>
      </c>
      <c r="C14" s="2">
        <v>3942.46</v>
      </c>
      <c r="E14" s="3">
        <f t="shared" si="2"/>
        <v>-3.9548467501164173</v>
      </c>
      <c r="G14" s="4">
        <f t="shared" si="0"/>
        <v>201707</v>
      </c>
      <c r="H14" s="5">
        <f t="shared" si="1"/>
        <v>2920.72</v>
      </c>
      <c r="L14" s="10"/>
      <c r="M14" s="7">
        <f t="shared" si="3"/>
      </c>
    </row>
    <row r="15" spans="1:14" ht="12.75" outlineLevel="1">
      <c r="A15" s="1">
        <v>201708</v>
      </c>
      <c r="B15" s="2">
        <v>2977.54</v>
      </c>
      <c r="C15" s="2">
        <v>3887.55</v>
      </c>
      <c r="E15" s="3">
        <f t="shared" si="2"/>
        <v>1.908286706475821</v>
      </c>
      <c r="G15" s="4">
        <f t="shared" si="0"/>
        <v>201708</v>
      </c>
      <c r="H15" s="5">
        <f t="shared" si="1"/>
        <v>2977.54</v>
      </c>
      <c r="J15" s="4">
        <f aca="true" t="shared" si="4" ref="J15:J43">100-100*($B15-$B3)/$B15</f>
        <v>82.29780288426016</v>
      </c>
      <c r="K15" s="4">
        <f aca="true" t="shared" si="5" ref="K15:K43">100*AVERAGE($B4:$B15)/$B15</f>
        <v>98.51502134871964</v>
      </c>
      <c r="L15" s="10">
        <f aca="true" t="shared" si="6" ref="L15:L43">100*(AVERAGE($C4:$C15)/$C15)/(AVERAGE($B4:$B15)/$B15)</f>
        <v>96.85477324345368</v>
      </c>
      <c r="M15" s="7">
        <f t="shared" si="3"/>
      </c>
      <c r="N15" s="8">
        <f aca="true" t="shared" si="7" ref="N15:N43">100*AVERAGE($E4:$E15)/STDEVA($E4:$E15)</f>
        <v>30.062507607128452</v>
      </c>
    </row>
    <row r="16" spans="1:14" ht="12.75" outlineLevel="1">
      <c r="A16" s="1">
        <v>201709</v>
      </c>
      <c r="B16" s="2">
        <v>3128.99</v>
      </c>
      <c r="C16" s="2">
        <v>4017.75</v>
      </c>
      <c r="E16" s="3">
        <f t="shared" si="2"/>
        <v>4.840220007094936</v>
      </c>
      <c r="G16" s="4">
        <f t="shared" si="0"/>
        <v>201709</v>
      </c>
      <c r="H16" s="5">
        <f t="shared" si="1"/>
        <v>3128.99</v>
      </c>
      <c r="J16" s="4">
        <f t="shared" si="4"/>
        <v>85.69282739797828</v>
      </c>
      <c r="K16" s="4">
        <f t="shared" si="5"/>
        <v>94.9389419589069</v>
      </c>
      <c r="L16" s="10">
        <f t="shared" si="6"/>
        <v>98.25505511832888</v>
      </c>
      <c r="M16" s="7">
        <f t="shared" si="3"/>
      </c>
      <c r="N16" s="8">
        <f t="shared" si="7"/>
        <v>25.7458576854002</v>
      </c>
    </row>
    <row r="17" spans="1:14" ht="12.75" outlineLevel="1">
      <c r="A17" s="1">
        <v>201710</v>
      </c>
      <c r="B17" s="2">
        <v>3257.29</v>
      </c>
      <c r="C17" s="2">
        <v>4096.38</v>
      </c>
      <c r="E17" s="3">
        <f t="shared" si="2"/>
        <v>3.9388571481200687</v>
      </c>
      <c r="G17" s="4">
        <f t="shared" si="0"/>
        <v>201710</v>
      </c>
      <c r="H17" s="5">
        <f t="shared" si="1"/>
        <v>3257.29</v>
      </c>
      <c r="J17" s="4">
        <f t="shared" si="4"/>
        <v>79.57504551329481</v>
      </c>
      <c r="K17" s="4">
        <f t="shared" si="5"/>
        <v>92.90151219776769</v>
      </c>
      <c r="L17" s="10">
        <f t="shared" si="6"/>
        <v>99.69963645308906</v>
      </c>
      <c r="M17" s="7">
        <f t="shared" si="3"/>
      </c>
      <c r="N17" s="8">
        <f t="shared" si="7"/>
        <v>40.80269329446249</v>
      </c>
    </row>
    <row r="18" spans="1:14" ht="12.75" outlineLevel="1">
      <c r="A18" s="1">
        <v>201711</v>
      </c>
      <c r="B18" s="2">
        <v>3078.94</v>
      </c>
      <c r="C18" s="2">
        <v>3984.1</v>
      </c>
      <c r="E18" s="3">
        <f t="shared" si="2"/>
        <v>-5.792577965143845</v>
      </c>
      <c r="G18" s="4">
        <f t="shared" si="0"/>
        <v>201711</v>
      </c>
      <c r="H18" s="5">
        <f t="shared" si="1"/>
        <v>3078.94</v>
      </c>
      <c r="J18" s="4">
        <f t="shared" si="4"/>
        <v>84.3462360422743</v>
      </c>
      <c r="K18" s="4">
        <f t="shared" si="5"/>
        <v>99.5873850524315</v>
      </c>
      <c r="L18" s="10">
        <f t="shared" si="6"/>
        <v>96.6889768485795</v>
      </c>
      <c r="M18" s="7">
        <f t="shared" si="3"/>
      </c>
      <c r="N18" s="8">
        <f t="shared" si="7"/>
        <v>26.43371048433977</v>
      </c>
    </row>
    <row r="19" spans="1:14" ht="12.75" outlineLevel="1">
      <c r="A19" s="1">
        <v>201712</v>
      </c>
      <c r="B19" s="2">
        <v>3126.59</v>
      </c>
      <c r="C19" s="2">
        <v>3977.88</v>
      </c>
      <c r="E19" s="3">
        <f t="shared" si="2"/>
        <v>1.5240245762955837</v>
      </c>
      <c r="G19" s="4">
        <f t="shared" si="0"/>
        <v>201712</v>
      </c>
      <c r="H19" s="5">
        <f t="shared" si="1"/>
        <v>3126.59</v>
      </c>
      <c r="J19" s="4">
        <f t="shared" si="4"/>
        <v>88.39790314687887</v>
      </c>
      <c r="K19" s="4">
        <f t="shared" si="5"/>
        <v>99.03649023376906</v>
      </c>
      <c r="L19" s="10">
        <f t="shared" si="6"/>
        <v>98.16471794664362</v>
      </c>
      <c r="M19" s="7">
        <f t="shared" si="3"/>
      </c>
      <c r="N19" s="8">
        <f t="shared" si="7"/>
        <v>19.692532864358945</v>
      </c>
    </row>
    <row r="20" spans="1:14" ht="12.75" outlineLevel="1">
      <c r="A20" s="1">
        <v>201801</v>
      </c>
      <c r="B20" s="2">
        <v>3277.79</v>
      </c>
      <c r="C20" s="9">
        <v>4111.650000000001</v>
      </c>
      <c r="E20" s="3">
        <f t="shared" si="2"/>
        <v>4.6128641554217875</v>
      </c>
      <c r="G20" s="4">
        <f t="shared" si="0"/>
        <v>201801</v>
      </c>
      <c r="H20" s="5">
        <f t="shared" si="1"/>
        <v>3277.79</v>
      </c>
      <c r="J20" s="4">
        <f t="shared" si="4"/>
        <v>88.80861800176339</v>
      </c>
      <c r="K20" s="4">
        <f t="shared" si="5"/>
        <v>95.40068664150745</v>
      </c>
      <c r="L20" s="10">
        <f t="shared" si="6"/>
        <v>99.80004892326336</v>
      </c>
      <c r="M20" s="7" t="str">
        <f t="shared" si="3"/>
        <v>*</v>
      </c>
      <c r="N20" s="8">
        <f t="shared" si="7"/>
        <v>19.04500924752506</v>
      </c>
    </row>
    <row r="21" spans="1:14" ht="12.75" outlineLevel="1">
      <c r="A21" s="1">
        <v>201802</v>
      </c>
      <c r="B21" s="2">
        <v>3416.11</v>
      </c>
      <c r="C21" s="2">
        <v>3994.45</v>
      </c>
      <c r="E21" s="3">
        <f t="shared" si="2"/>
        <v>4.049049942771168</v>
      </c>
      <c r="G21" s="4">
        <f t="shared" si="0"/>
        <v>201802</v>
      </c>
      <c r="H21" s="5">
        <f t="shared" si="1"/>
        <v>3416.11</v>
      </c>
      <c r="I21"/>
      <c r="J21" s="4">
        <f t="shared" si="4"/>
        <v>91.86530878689503</v>
      </c>
      <c r="K21" s="4">
        <f t="shared" si="5"/>
        <v>92.2157561280716</v>
      </c>
      <c r="L21" s="10">
        <f t="shared" si="6"/>
        <v>107.20454310567169</v>
      </c>
      <c r="M21" s="7" t="str">
        <f t="shared" si="3"/>
        <v>*</v>
      </c>
      <c r="N21" s="8">
        <f t="shared" si="7"/>
        <v>14.295720743537439</v>
      </c>
    </row>
    <row r="22" spans="1:14" ht="12.75" outlineLevel="1">
      <c r="A22" s="1">
        <v>201803</v>
      </c>
      <c r="B22" s="2">
        <v>3072.56</v>
      </c>
      <c r="C22" s="2">
        <v>3857.1</v>
      </c>
      <c r="E22" s="3">
        <f t="shared" si="2"/>
        <v>-11.181229984117483</v>
      </c>
      <c r="G22" s="4">
        <f t="shared" si="0"/>
        <v>201803</v>
      </c>
      <c r="H22" s="5">
        <f t="shared" si="1"/>
        <v>3072.56</v>
      </c>
      <c r="I22"/>
      <c r="J22" s="4">
        <f t="shared" si="4"/>
        <v>103.78153721977765</v>
      </c>
      <c r="K22" s="4">
        <f t="shared" si="5"/>
        <v>102.21148380069606</v>
      </c>
      <c r="L22" s="10">
        <f t="shared" si="6"/>
        <v>100.24942574229482</v>
      </c>
      <c r="M22" s="7">
        <f t="shared" si="3"/>
      </c>
      <c r="N22" s="8">
        <f t="shared" si="7"/>
        <v>-8.09265909410073</v>
      </c>
    </row>
    <row r="23" spans="1:14" ht="12.75" outlineLevel="1">
      <c r="A23" s="1">
        <v>201804</v>
      </c>
      <c r="B23" s="2">
        <v>2931.8700000000003</v>
      </c>
      <c r="C23" s="2">
        <v>3910.3</v>
      </c>
      <c r="E23" s="3">
        <f t="shared" si="2"/>
        <v>-4.798643868930054</v>
      </c>
      <c r="G23" s="4">
        <f t="shared" si="0"/>
        <v>201804</v>
      </c>
      <c r="H23" s="5">
        <f t="shared" si="1"/>
        <v>2931.8700000000003</v>
      </c>
      <c r="I23"/>
      <c r="J23" s="4">
        <f t="shared" si="4"/>
        <v>106.73324533488865</v>
      </c>
      <c r="K23" s="4">
        <f t="shared" si="5"/>
        <v>106.55514512353322</v>
      </c>
      <c r="L23" s="10">
        <f t="shared" si="6"/>
        <v>94.92405010915446</v>
      </c>
      <c r="M23" s="7">
        <f t="shared" si="3"/>
      </c>
      <c r="N23" s="8">
        <f t="shared" si="7"/>
        <v>-12.199258202347009</v>
      </c>
    </row>
    <row r="24" spans="1:14" ht="12.75" outlineLevel="1">
      <c r="A24" s="1">
        <v>201805</v>
      </c>
      <c r="B24" s="2">
        <v>3088.53</v>
      </c>
      <c r="C24" s="9">
        <v>3764.22</v>
      </c>
      <c r="E24" s="3">
        <f t="shared" si="2"/>
        <v>5.072315956134466</v>
      </c>
      <c r="G24" s="4">
        <f t="shared" si="0"/>
        <v>201805</v>
      </c>
      <c r="H24" s="5">
        <f t="shared" si="1"/>
        <v>3088.53</v>
      </c>
      <c r="I24"/>
      <c r="J24" s="4">
        <f t="shared" si="4"/>
        <v>105.68361000216932</v>
      </c>
      <c r="K24" s="4">
        <f t="shared" si="5"/>
        <v>100.67669732850256</v>
      </c>
      <c r="L24" s="10">
        <f t="shared" si="6"/>
        <v>104.09257379647141</v>
      </c>
      <c r="M24" s="7">
        <f t="shared" si="3"/>
      </c>
      <c r="N24" s="8">
        <f t="shared" si="7"/>
        <v>-10.65094013178519</v>
      </c>
    </row>
    <row r="25" spans="1:14" ht="12.75" outlineLevel="1">
      <c r="A25" s="1">
        <v>201806</v>
      </c>
      <c r="B25" s="2">
        <v>2847.4</v>
      </c>
      <c r="C25" s="9">
        <v>3719.86</v>
      </c>
      <c r="E25" s="3">
        <f t="shared" si="2"/>
        <v>-8.468427337219923</v>
      </c>
      <c r="G25" s="4">
        <f t="shared" si="0"/>
        <v>201806</v>
      </c>
      <c r="H25" s="5">
        <f t="shared" si="1"/>
        <v>2847.4</v>
      </c>
      <c r="I25"/>
      <c r="J25" s="4">
        <f t="shared" si="4"/>
        <v>106.63166397415185</v>
      </c>
      <c r="K25" s="4">
        <f t="shared" si="5"/>
        <v>108.64979162276697</v>
      </c>
      <c r="L25" s="10">
        <f t="shared" si="6"/>
        <v>97.45204971127819</v>
      </c>
      <c r="M25" s="7">
        <f t="shared" si="3"/>
      </c>
      <c r="N25" s="8">
        <f t="shared" si="7"/>
        <v>-11.828820411040398</v>
      </c>
    </row>
    <row r="26" spans="1:14" ht="12.75" outlineLevel="1">
      <c r="A26" s="1">
        <v>201807</v>
      </c>
      <c r="B26" s="2">
        <v>2599.3</v>
      </c>
      <c r="C26" s="2">
        <v>3899.04</v>
      </c>
      <c r="E26" s="3">
        <f t="shared" si="2"/>
        <v>-9.544877467010345</v>
      </c>
      <c r="G26" s="4">
        <f t="shared" si="0"/>
        <v>201807</v>
      </c>
      <c r="H26" s="5">
        <f t="shared" si="1"/>
        <v>2599.3</v>
      </c>
      <c r="I26"/>
      <c r="J26" s="4">
        <f t="shared" si="4"/>
        <v>112.3656369022429</v>
      </c>
      <c r="K26" s="4">
        <f t="shared" si="5"/>
        <v>117.98981135946858</v>
      </c>
      <c r="L26" s="10">
        <f t="shared" si="6"/>
        <v>85.53524713658275</v>
      </c>
      <c r="M26" s="7">
        <f t="shared" si="3"/>
      </c>
      <c r="N26" s="8">
        <f t="shared" si="7"/>
        <v>-18.30338078584042</v>
      </c>
    </row>
    <row r="27" spans="1:14" ht="12.75" outlineLevel="1">
      <c r="A27" s="1">
        <v>201808</v>
      </c>
      <c r="B27" s="2">
        <v>2545.54</v>
      </c>
      <c r="C27" s="2">
        <v>3740.71</v>
      </c>
      <c r="E27" s="3">
        <f t="shared" si="2"/>
        <v>-2.111929099523096</v>
      </c>
      <c r="G27" s="4">
        <f t="shared" si="0"/>
        <v>201808</v>
      </c>
      <c r="H27" s="5">
        <f t="shared" si="1"/>
        <v>2545.54</v>
      </c>
      <c r="I27"/>
      <c r="J27" s="4">
        <f t="shared" si="4"/>
        <v>116.97085883545338</v>
      </c>
      <c r="K27" s="4">
        <f t="shared" si="5"/>
        <v>119.06743428375381</v>
      </c>
      <c r="L27" s="10">
        <f t="shared" si="6"/>
        <v>88.07398653557325</v>
      </c>
      <c r="M27" s="7">
        <f t="shared" si="3"/>
      </c>
      <c r="N27" s="8">
        <f t="shared" si="7"/>
        <v>-23.88963469930499</v>
      </c>
    </row>
    <row r="28" spans="1:14" ht="12.75" outlineLevel="1">
      <c r="A28" s="1">
        <v>201809</v>
      </c>
      <c r="B28" s="2">
        <v>2233.18</v>
      </c>
      <c r="C28" s="2">
        <v>3706.74</v>
      </c>
      <c r="E28" s="3">
        <f t="shared" si="2"/>
        <v>-13.987228973929561</v>
      </c>
      <c r="G28" s="4">
        <f t="shared" si="0"/>
        <v>201809</v>
      </c>
      <c r="H28" s="5">
        <f t="shared" si="1"/>
        <v>2233.18</v>
      </c>
      <c r="I28"/>
      <c r="J28" s="4">
        <f t="shared" si="4"/>
        <v>140.1136495938527</v>
      </c>
      <c r="K28" s="4">
        <f t="shared" si="5"/>
        <v>132.37886481758449</v>
      </c>
      <c r="L28" s="10">
        <f t="shared" si="6"/>
        <v>79.41545854699766</v>
      </c>
      <c r="M28" s="7">
        <f t="shared" si="3"/>
      </c>
      <c r="N28" s="8">
        <f t="shared" si="7"/>
        <v>-44.743120347015555</v>
      </c>
    </row>
    <row r="29" spans="1:14" ht="12.75" outlineLevel="1">
      <c r="A29" s="1">
        <v>201810</v>
      </c>
      <c r="B29" s="2">
        <v>2010.51</v>
      </c>
      <c r="C29" s="2">
        <v>3447.07</v>
      </c>
      <c r="E29" s="3">
        <f t="shared" si="2"/>
        <v>-11.075299302167105</v>
      </c>
      <c r="G29" s="4">
        <f t="shared" si="0"/>
        <v>201810</v>
      </c>
      <c r="H29" s="5">
        <f t="shared" si="1"/>
        <v>2010.51</v>
      </c>
      <c r="I29"/>
      <c r="J29" s="4">
        <f t="shared" si="4"/>
        <v>162.01312104888808</v>
      </c>
      <c r="K29" s="4">
        <f t="shared" si="5"/>
        <v>141.87246022153582</v>
      </c>
      <c r="L29" s="10">
        <f t="shared" si="6"/>
        <v>78.57693032227102</v>
      </c>
      <c r="M29" s="7">
        <f t="shared" si="3"/>
      </c>
      <c r="N29" s="8">
        <f t="shared" si="7"/>
        <v>-63.266310664368056</v>
      </c>
    </row>
    <row r="30" spans="1:14" ht="12.75" outlineLevel="1">
      <c r="A30" s="1">
        <v>201811</v>
      </c>
      <c r="B30" s="2">
        <v>1928.78</v>
      </c>
      <c r="C30" s="2">
        <v>3487.9</v>
      </c>
      <c r="E30" s="3">
        <f t="shared" si="2"/>
        <v>-4.2373935855825975</v>
      </c>
      <c r="G30" s="4">
        <f t="shared" si="0"/>
        <v>201811</v>
      </c>
      <c r="H30" s="5">
        <f t="shared" si="1"/>
        <v>1928.78</v>
      </c>
      <c r="I30"/>
      <c r="J30" s="4">
        <f t="shared" si="4"/>
        <v>159.63147689212872</v>
      </c>
      <c r="K30" s="4">
        <f t="shared" si="5"/>
        <v>142.9148650096607</v>
      </c>
      <c r="L30" s="10">
        <f t="shared" si="6"/>
        <v>76.26113847806312</v>
      </c>
      <c r="M30" s="7">
        <f t="shared" si="3"/>
      </c>
      <c r="N30" s="8">
        <f t="shared" si="7"/>
        <v>-61.5080644707913</v>
      </c>
    </row>
    <row r="31" spans="1:14" ht="12.75" outlineLevel="1">
      <c r="A31" s="1">
        <v>201812</v>
      </c>
      <c r="B31" s="2">
        <v>1845.64</v>
      </c>
      <c r="C31" s="9">
        <v>3243.63</v>
      </c>
      <c r="E31" s="3">
        <f t="shared" si="2"/>
        <v>-4.5046704666132005</v>
      </c>
      <c r="G31" s="4">
        <f t="shared" si="0"/>
        <v>201812</v>
      </c>
      <c r="H31" s="5">
        <f t="shared" si="1"/>
        <v>1845.64</v>
      </c>
      <c r="I31"/>
      <c r="J31" s="4">
        <f t="shared" si="4"/>
        <v>169.40410914371165</v>
      </c>
      <c r="K31" s="4">
        <f t="shared" si="5"/>
        <v>143.56903296417502</v>
      </c>
      <c r="L31" s="10">
        <f t="shared" si="6"/>
        <v>80.31660728763974</v>
      </c>
      <c r="M31" s="7">
        <f t="shared" si="3"/>
      </c>
      <c r="N31" s="8">
        <f t="shared" si="7"/>
        <v>-71.44137802305455</v>
      </c>
    </row>
    <row r="32" spans="1:14" ht="12.75" outlineLevel="1">
      <c r="A32" s="1">
        <v>201901</v>
      </c>
      <c r="B32" s="2">
        <v>2181.73</v>
      </c>
      <c r="C32" s="9">
        <v>3507.84</v>
      </c>
      <c r="E32" s="3">
        <f t="shared" si="2"/>
        <v>15.404747608549176</v>
      </c>
      <c r="G32" s="4">
        <f t="shared" si="0"/>
        <v>201901</v>
      </c>
      <c r="H32" s="5">
        <f t="shared" si="1"/>
        <v>2181.73</v>
      </c>
      <c r="I32"/>
      <c r="J32" s="4">
        <f t="shared" si="4"/>
        <v>150.23811379043235</v>
      </c>
      <c r="K32" s="4">
        <f t="shared" si="5"/>
        <v>117.26607630947305</v>
      </c>
      <c r="L32" s="10">
        <f t="shared" si="6"/>
        <v>89.7021835605348</v>
      </c>
      <c r="M32" s="7">
        <f t="shared" si="3"/>
      </c>
      <c r="N32" s="8">
        <f t="shared" si="7"/>
        <v>-44.921975522261015</v>
      </c>
    </row>
    <row r="33" spans="1:14" ht="12.75" outlineLevel="1">
      <c r="A33" s="1">
        <v>201902</v>
      </c>
      <c r="B33" s="2">
        <v>2139.62</v>
      </c>
      <c r="C33" s="9">
        <v>3604.48</v>
      </c>
      <c r="E33" s="3">
        <f t="shared" si="2"/>
        <v>-1.9681064861984898</v>
      </c>
      <c r="G33" s="4">
        <f t="shared" si="0"/>
        <v>201902</v>
      </c>
      <c r="H33" s="5">
        <f t="shared" si="1"/>
        <v>2139.62</v>
      </c>
      <c r="I33"/>
      <c r="J33" s="4">
        <f t="shared" si="4"/>
        <v>159.65965919181912</v>
      </c>
      <c r="K33" s="4">
        <f t="shared" si="5"/>
        <v>114.60235929744533</v>
      </c>
      <c r="L33" s="10">
        <f t="shared" si="6"/>
        <v>88.53952190581047</v>
      </c>
      <c r="M33" s="7">
        <f t="shared" si="3"/>
      </c>
      <c r="N33" s="8">
        <f t="shared" si="7"/>
        <v>-52.99510963431329</v>
      </c>
    </row>
    <row r="34" spans="1:14" ht="12.75" outlineLevel="1">
      <c r="A34" s="1">
        <v>201903</v>
      </c>
      <c r="E34" s="3" t="e">
        <f t="shared" si="2"/>
        <v>#DIV/0!</v>
      </c>
      <c r="G34" s="4">
        <f t="shared" si="0"/>
        <v>201903</v>
      </c>
      <c r="H34" s="5">
        <f t="shared" si="1"/>
        <v>0</v>
      </c>
      <c r="I34"/>
      <c r="J34" s="4" t="e">
        <f t="shared" si="4"/>
        <v>#DIV/0!</v>
      </c>
      <c r="K34" s="4" t="e">
        <f t="shared" si="5"/>
        <v>#DIV/0!</v>
      </c>
      <c r="L34" s="10" t="e">
        <f t="shared" si="6"/>
        <v>#DIV/0!</v>
      </c>
      <c r="M34" s="7" t="e">
        <f t="shared" si="3"/>
        <v>#DIV/0!</v>
      </c>
      <c r="N34" s="8" t="e">
        <f t="shared" si="7"/>
        <v>#DIV/0!</v>
      </c>
    </row>
    <row r="35" spans="1:14" ht="12.75" outlineLevel="1">
      <c r="A35" s="1">
        <v>201904</v>
      </c>
      <c r="E35" s="3" t="e">
        <f t="shared" si="2"/>
        <v>#DIV/0!</v>
      </c>
      <c r="G35" s="4">
        <f t="shared" si="0"/>
        <v>201904</v>
      </c>
      <c r="H35" s="5">
        <f t="shared" si="1"/>
        <v>0</v>
      </c>
      <c r="I35"/>
      <c r="J35" s="4" t="e">
        <f t="shared" si="4"/>
        <v>#DIV/0!</v>
      </c>
      <c r="K35" s="4" t="e">
        <f t="shared" si="5"/>
        <v>#DIV/0!</v>
      </c>
      <c r="L35" s="10" t="e">
        <f t="shared" si="6"/>
        <v>#DIV/0!</v>
      </c>
      <c r="M35" s="7" t="e">
        <f t="shared" si="3"/>
        <v>#DIV/0!</v>
      </c>
      <c r="N35" s="8" t="e">
        <f t="shared" si="7"/>
        <v>#DIV/0!</v>
      </c>
    </row>
    <row r="36" spans="1:14" ht="12.75" outlineLevel="1">
      <c r="A36" s="1">
        <v>201905</v>
      </c>
      <c r="E36" s="3" t="e">
        <f t="shared" si="2"/>
        <v>#DIV/0!</v>
      </c>
      <c r="G36" s="4">
        <f t="shared" si="0"/>
        <v>201905</v>
      </c>
      <c r="H36" s="5">
        <f t="shared" si="1"/>
        <v>0</v>
      </c>
      <c r="I36"/>
      <c r="J36" s="4" t="e">
        <f t="shared" si="4"/>
        <v>#DIV/0!</v>
      </c>
      <c r="K36" s="4" t="e">
        <f t="shared" si="5"/>
        <v>#DIV/0!</v>
      </c>
      <c r="L36" s="10" t="e">
        <f t="shared" si="6"/>
        <v>#DIV/0!</v>
      </c>
      <c r="M36" s="7" t="e">
        <f t="shared" si="3"/>
        <v>#DIV/0!</v>
      </c>
      <c r="N36" s="8" t="e">
        <f t="shared" si="7"/>
        <v>#DIV/0!</v>
      </c>
    </row>
    <row r="37" spans="1:14" ht="12.75" outlineLevel="1">
      <c r="A37" s="1">
        <v>201906</v>
      </c>
      <c r="E37" s="3" t="e">
        <f t="shared" si="2"/>
        <v>#DIV/0!</v>
      </c>
      <c r="G37" s="4">
        <f t="shared" si="0"/>
        <v>201906</v>
      </c>
      <c r="H37" s="5">
        <f t="shared" si="1"/>
        <v>0</v>
      </c>
      <c r="I37"/>
      <c r="J37" s="4" t="e">
        <f t="shared" si="4"/>
        <v>#DIV/0!</v>
      </c>
      <c r="K37" s="4" t="e">
        <f t="shared" si="5"/>
        <v>#DIV/0!</v>
      </c>
      <c r="L37" s="10" t="e">
        <f t="shared" si="6"/>
        <v>#DIV/0!</v>
      </c>
      <c r="M37" s="7" t="e">
        <f t="shared" si="3"/>
        <v>#DIV/0!</v>
      </c>
      <c r="N37" s="8" t="e">
        <f t="shared" si="7"/>
        <v>#DIV/0!</v>
      </c>
    </row>
    <row r="38" spans="1:14" ht="12.75" outlineLevel="1">
      <c r="A38" s="1">
        <v>201907</v>
      </c>
      <c r="E38" s="3" t="e">
        <f t="shared" si="2"/>
        <v>#DIV/0!</v>
      </c>
      <c r="G38" s="4">
        <f t="shared" si="0"/>
        <v>201907</v>
      </c>
      <c r="H38" s="5">
        <f t="shared" si="1"/>
        <v>0</v>
      </c>
      <c r="I38"/>
      <c r="J38" s="4" t="e">
        <f t="shared" si="4"/>
        <v>#DIV/0!</v>
      </c>
      <c r="K38" s="4" t="e">
        <f t="shared" si="5"/>
        <v>#DIV/0!</v>
      </c>
      <c r="L38" s="10" t="e">
        <f t="shared" si="6"/>
        <v>#DIV/0!</v>
      </c>
      <c r="M38" s="7" t="e">
        <f t="shared" si="3"/>
        <v>#DIV/0!</v>
      </c>
      <c r="N38" s="8" t="e">
        <f t="shared" si="7"/>
        <v>#DIV/0!</v>
      </c>
    </row>
    <row r="39" spans="1:14" ht="12.75" outlineLevel="1">
      <c r="A39" s="1">
        <v>201908</v>
      </c>
      <c r="E39" s="3" t="e">
        <f t="shared" si="2"/>
        <v>#DIV/0!</v>
      </c>
      <c r="G39" s="4">
        <f t="shared" si="0"/>
        <v>201908</v>
      </c>
      <c r="H39" s="5">
        <f t="shared" si="1"/>
        <v>0</v>
      </c>
      <c r="I39"/>
      <c r="J39" s="4" t="e">
        <f t="shared" si="4"/>
        <v>#DIV/0!</v>
      </c>
      <c r="K39" s="4" t="e">
        <f t="shared" si="5"/>
        <v>#DIV/0!</v>
      </c>
      <c r="L39" s="10" t="e">
        <f t="shared" si="6"/>
        <v>#DIV/0!</v>
      </c>
      <c r="M39" s="7" t="e">
        <f t="shared" si="3"/>
        <v>#DIV/0!</v>
      </c>
      <c r="N39" s="8" t="e">
        <f t="shared" si="7"/>
        <v>#DIV/0!</v>
      </c>
    </row>
    <row r="40" spans="1:14" ht="12.75" outlineLevel="1">
      <c r="A40" s="1">
        <v>201909</v>
      </c>
      <c r="E40" s="3" t="e">
        <f t="shared" si="2"/>
        <v>#DIV/0!</v>
      </c>
      <c r="G40" s="4">
        <f t="shared" si="0"/>
        <v>201909</v>
      </c>
      <c r="H40" s="5">
        <f t="shared" si="1"/>
        <v>0</v>
      </c>
      <c r="I40"/>
      <c r="J40" s="4" t="e">
        <f t="shared" si="4"/>
        <v>#DIV/0!</v>
      </c>
      <c r="K40" s="4" t="e">
        <f t="shared" si="5"/>
        <v>#DIV/0!</v>
      </c>
      <c r="L40" s="10" t="e">
        <f t="shared" si="6"/>
        <v>#DIV/0!</v>
      </c>
      <c r="M40" s="7" t="e">
        <f t="shared" si="3"/>
        <v>#DIV/0!</v>
      </c>
      <c r="N40" s="8" t="e">
        <f t="shared" si="7"/>
        <v>#DIV/0!</v>
      </c>
    </row>
    <row r="41" spans="1:14" ht="12.75" outlineLevel="1">
      <c r="A41" s="1">
        <v>201910</v>
      </c>
      <c r="E41" s="3" t="e">
        <f t="shared" si="2"/>
        <v>#DIV/0!</v>
      </c>
      <c r="G41" s="4">
        <f t="shared" si="0"/>
        <v>201910</v>
      </c>
      <c r="H41" s="5">
        <f t="shared" si="1"/>
        <v>0</v>
      </c>
      <c r="I41"/>
      <c r="J41" s="4" t="e">
        <f t="shared" si="4"/>
        <v>#DIV/0!</v>
      </c>
      <c r="K41" s="4" t="e">
        <f t="shared" si="5"/>
        <v>#DIV/0!</v>
      </c>
      <c r="L41" s="10" t="e">
        <f t="shared" si="6"/>
        <v>#DIV/0!</v>
      </c>
      <c r="M41" s="7" t="e">
        <f t="shared" si="3"/>
        <v>#DIV/0!</v>
      </c>
      <c r="N41" s="8" t="e">
        <f t="shared" si="7"/>
        <v>#DIV/0!</v>
      </c>
    </row>
    <row r="42" spans="1:14" ht="12.75" outlineLevel="1">
      <c r="A42" s="1">
        <v>201911</v>
      </c>
      <c r="E42" s="3" t="e">
        <f t="shared" si="2"/>
        <v>#DIV/0!</v>
      </c>
      <c r="G42" s="4">
        <f t="shared" si="0"/>
        <v>201911</v>
      </c>
      <c r="H42" s="5">
        <f t="shared" si="1"/>
        <v>0</v>
      </c>
      <c r="I42"/>
      <c r="J42" s="4" t="e">
        <f t="shared" si="4"/>
        <v>#DIV/0!</v>
      </c>
      <c r="K42" s="4" t="e">
        <f t="shared" si="5"/>
        <v>#DIV/0!</v>
      </c>
      <c r="L42" s="10" t="e">
        <f t="shared" si="6"/>
        <v>#DIV/0!</v>
      </c>
      <c r="M42" s="7" t="e">
        <f t="shared" si="3"/>
        <v>#DIV/0!</v>
      </c>
      <c r="N42" s="8" t="e">
        <f t="shared" si="7"/>
        <v>#DIV/0!</v>
      </c>
    </row>
    <row r="43" spans="1:14" ht="12.75" outlineLevel="1">
      <c r="A43" s="1">
        <v>201912</v>
      </c>
      <c r="E43" s="3" t="e">
        <f t="shared" si="2"/>
        <v>#DIV/0!</v>
      </c>
      <c r="G43" s="4">
        <f t="shared" si="0"/>
        <v>201912</v>
      </c>
      <c r="H43" s="5">
        <f t="shared" si="1"/>
        <v>0</v>
      </c>
      <c r="I43"/>
      <c r="J43" s="4" t="e">
        <f t="shared" si="4"/>
        <v>#DIV/0!</v>
      </c>
      <c r="K43" s="4" t="e">
        <f t="shared" si="5"/>
        <v>#DIV/0!</v>
      </c>
      <c r="L43" s="10" t="e">
        <f t="shared" si="6"/>
        <v>#DIV/0!</v>
      </c>
      <c r="M43" s="7" t="e">
        <f t="shared" si="3"/>
        <v>#DIV/0!</v>
      </c>
      <c r="N43" s="8" t="e">
        <f t="shared" si="7"/>
        <v>#DIV/0!</v>
      </c>
    </row>
  </sheetData>
  <sheetProtection/>
  <printOptions/>
  <pageMargins left="0.79" right="0.79" top="1.05" bottom="1.05" header="0.79" footer="0.79"/>
  <pageSetup horizontalDpi="300" verticalDpi="300" orientation="portrait" paperSize="9"/>
  <headerFooter scaleWithDoc="0" alignWithMargins="0">
    <oddHeader>&amp;C&amp;"Times New Roman,Standaard"&amp;12&amp;A</oddHeader>
    <oddFooter>&amp;C&amp;"Times New Roman,Standaard"&amp;12Pagina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N43"/>
  <sheetViews>
    <sheetView zoomScale="80" zoomScaleNormal="80" workbookViewId="0" topLeftCell="A1">
      <selection activeCell="C34" sqref="C34"/>
    </sheetView>
  </sheetViews>
  <sheetFormatPr defaultColWidth="12.28125" defaultRowHeight="12.75" customHeight="1" outlineLevelRow="1"/>
  <cols>
    <col min="1" max="1" width="8.7109375" style="1" bestFit="1" customWidth="1"/>
    <col min="2" max="2" width="8.140625" style="2" bestFit="1" customWidth="1"/>
    <col min="3" max="3" width="8.28125" style="2" bestFit="1" customWidth="1"/>
    <col min="4" max="4" width="11.57421875" style="0" bestFit="1" customWidth="1"/>
    <col min="5" max="5" width="11.57421875" style="3" bestFit="1" customWidth="1"/>
    <col min="6" max="6" width="11.57421875" style="0" bestFit="1" customWidth="1"/>
    <col min="7" max="7" width="11.57421875" style="4" bestFit="1" customWidth="1"/>
    <col min="8" max="8" width="11.57421875" style="5" bestFit="1" customWidth="1"/>
    <col min="9" max="9" width="11.57421875" style="6" bestFit="1" customWidth="1"/>
    <col min="10" max="12" width="11.57421875" style="4" bestFit="1" customWidth="1"/>
    <col min="13" max="13" width="11.57421875" style="7" bestFit="1" customWidth="1"/>
    <col min="14" max="14" width="11.57421875" style="8" bestFit="1" customWidth="1"/>
    <col min="15" max="248" width="11.57421875" style="0" bestFit="1" customWidth="1"/>
  </cols>
  <sheetData>
    <row r="1" spans="2:7" ht="12.75" outlineLevel="1">
      <c r="B1" s="2" t="s">
        <v>1093</v>
      </c>
      <c r="C1" s="2" t="s">
        <v>0</v>
      </c>
      <c r="G1" s="4" t="str">
        <f>B1</f>
        <v>Tele</v>
      </c>
    </row>
    <row r="2" spans="1:14" ht="12.75" outlineLevel="1">
      <c r="A2" s="1" t="s">
        <v>1</v>
      </c>
      <c r="B2" s="2" t="s">
        <v>5</v>
      </c>
      <c r="C2" s="2" t="s">
        <v>5</v>
      </c>
      <c r="E2" s="3" t="s">
        <v>6</v>
      </c>
      <c r="G2" s="4" t="s">
        <v>1</v>
      </c>
      <c r="H2" s="5" t="s">
        <v>7</v>
      </c>
      <c r="J2" s="4" t="s">
        <v>8</v>
      </c>
      <c r="K2" s="4" t="s">
        <v>9</v>
      </c>
      <c r="L2" s="4" t="s">
        <v>10</v>
      </c>
      <c r="N2" s="8" t="s">
        <v>11</v>
      </c>
    </row>
    <row r="3" spans="1:13" ht="12.75" outlineLevel="1">
      <c r="A3" s="1">
        <v>201608</v>
      </c>
      <c r="B3" s="2">
        <v>975.8599999999999</v>
      </c>
      <c r="C3" s="2">
        <v>3553.3700000000003</v>
      </c>
      <c r="G3" s="4">
        <f aca="true" t="shared" si="0" ref="G3:G43">A3</f>
        <v>201608</v>
      </c>
      <c r="H3" s="5">
        <f aca="true" t="shared" si="1" ref="H3:H43">$B3</f>
        <v>975.8599999999999</v>
      </c>
      <c r="L3" s="10"/>
      <c r="M3" s="7">
        <f>IF(AND(AVERAGE($B3)/$B3&lt;1,(AVERAGE($C3)/$C3/(AVERAGE($B3)/$B3))&gt;1),"*","")</f>
      </c>
    </row>
    <row r="4" spans="1:12" ht="12.75" outlineLevel="1">
      <c r="A4" s="1">
        <v>201609</v>
      </c>
      <c r="B4" s="2">
        <v>954.33</v>
      </c>
      <c r="C4" s="2">
        <v>3555.92</v>
      </c>
      <c r="E4" s="3">
        <f aca="true" t="shared" si="2" ref="E4:E43">100*($B4-$B3)/$B4</f>
        <v>-2.2560330284073493</v>
      </c>
      <c r="G4" s="4">
        <f t="shared" si="0"/>
        <v>201609</v>
      </c>
      <c r="H4" s="5">
        <f t="shared" si="1"/>
        <v>954.33</v>
      </c>
      <c r="L4" s="10"/>
    </row>
    <row r="5" spans="1:12" ht="12.75" outlineLevel="1">
      <c r="A5" s="1">
        <v>201610</v>
      </c>
      <c r="B5" s="2">
        <v>931.52</v>
      </c>
      <c r="C5" s="2">
        <v>3540.56</v>
      </c>
      <c r="E5" s="3">
        <f t="shared" si="2"/>
        <v>-2.4486860185503327</v>
      </c>
      <c r="G5" s="4">
        <f t="shared" si="0"/>
        <v>201610</v>
      </c>
      <c r="H5" s="5">
        <f t="shared" si="1"/>
        <v>931.52</v>
      </c>
      <c r="L5" s="10"/>
    </row>
    <row r="6" spans="1:12" ht="12.75" outlineLevel="1">
      <c r="A6" s="1">
        <v>201611</v>
      </c>
      <c r="B6" s="2">
        <v>945.07</v>
      </c>
      <c r="C6" s="2">
        <v>3478.63</v>
      </c>
      <c r="E6" s="3">
        <f t="shared" si="2"/>
        <v>1.4337562296972783</v>
      </c>
      <c r="G6" s="4">
        <f t="shared" si="0"/>
        <v>201611</v>
      </c>
      <c r="H6" s="5">
        <f t="shared" si="1"/>
        <v>945.07</v>
      </c>
      <c r="L6" s="10"/>
    </row>
    <row r="7" spans="1:12" ht="12.75" outlineLevel="1">
      <c r="A7" s="1">
        <v>201612</v>
      </c>
      <c r="B7" s="2">
        <v>967.9599999999999</v>
      </c>
      <c r="C7" s="2">
        <v>3606.36</v>
      </c>
      <c r="E7" s="3">
        <f t="shared" si="2"/>
        <v>2.364767139137968</v>
      </c>
      <c r="G7" s="4">
        <f t="shared" si="0"/>
        <v>201612</v>
      </c>
      <c r="H7" s="5">
        <f t="shared" si="1"/>
        <v>967.9599999999999</v>
      </c>
      <c r="L7" s="10"/>
    </row>
    <row r="8" spans="1:12" ht="12.75" outlineLevel="1">
      <c r="A8" s="1">
        <v>201701</v>
      </c>
      <c r="B8" s="2">
        <v>948.8</v>
      </c>
      <c r="C8" s="2">
        <v>3542.27</v>
      </c>
      <c r="E8" s="3">
        <f t="shared" si="2"/>
        <v>-2.0193929173693053</v>
      </c>
      <c r="G8" s="4">
        <f t="shared" si="0"/>
        <v>201701</v>
      </c>
      <c r="H8" s="5">
        <f t="shared" si="1"/>
        <v>948.8</v>
      </c>
      <c r="L8" s="10"/>
    </row>
    <row r="9" spans="1:12" ht="12.75" outlineLevel="1">
      <c r="A9" s="1">
        <v>201702</v>
      </c>
      <c r="B9" s="2">
        <v>989.02</v>
      </c>
      <c r="C9" s="2">
        <v>3584.13</v>
      </c>
      <c r="E9" s="3">
        <f t="shared" si="2"/>
        <v>4.066651837172153</v>
      </c>
      <c r="G9" s="4">
        <f t="shared" si="0"/>
        <v>201702</v>
      </c>
      <c r="H9" s="5">
        <f t="shared" si="1"/>
        <v>989.02</v>
      </c>
      <c r="L9" s="10"/>
    </row>
    <row r="10" spans="1:12" ht="12.75" outlineLevel="1">
      <c r="A10" s="1">
        <v>201703</v>
      </c>
      <c r="B10" s="2">
        <v>1033.3899999999999</v>
      </c>
      <c r="C10" s="2">
        <v>3817.02</v>
      </c>
      <c r="E10" s="3">
        <f t="shared" si="2"/>
        <v>4.293635510310715</v>
      </c>
      <c r="G10" s="4">
        <f t="shared" si="0"/>
        <v>201703</v>
      </c>
      <c r="H10" s="5">
        <f t="shared" si="1"/>
        <v>1033.3899999999999</v>
      </c>
      <c r="L10" s="10"/>
    </row>
    <row r="11" spans="1:12" ht="12.75" outlineLevel="1">
      <c r="A11" s="1">
        <v>201704</v>
      </c>
      <c r="B11" s="2">
        <v>986.76</v>
      </c>
      <c r="C11" s="2">
        <v>3875.53</v>
      </c>
      <c r="E11" s="3">
        <f t="shared" si="2"/>
        <v>-4.72556650046616</v>
      </c>
      <c r="G11" s="4">
        <f t="shared" si="0"/>
        <v>201704</v>
      </c>
      <c r="H11" s="5">
        <f t="shared" si="1"/>
        <v>986.76</v>
      </c>
      <c r="L11" s="10"/>
    </row>
    <row r="12" spans="1:13" ht="12.75" outlineLevel="1">
      <c r="A12" s="1">
        <v>201705</v>
      </c>
      <c r="B12" s="2">
        <v>1118.1799999999998</v>
      </c>
      <c r="C12" s="2">
        <v>3888.32</v>
      </c>
      <c r="E12" s="3">
        <f t="shared" si="2"/>
        <v>11.753027240694689</v>
      </c>
      <c r="G12" s="4">
        <f t="shared" si="0"/>
        <v>201705</v>
      </c>
      <c r="H12" s="5">
        <f t="shared" si="1"/>
        <v>1118.1799999999998</v>
      </c>
      <c r="L12" s="10"/>
      <c r="M12" s="7" t="str">
        <f aca="true" t="shared" si="3" ref="M12:M43">IF(AND(AVERAGE($B4:$B12)/$B12&lt;1,(AVERAGE($C4:$C12)/$C12/(AVERAGE($B4:$B12)/$B12))&gt;1),"*","")</f>
        <v>*</v>
      </c>
    </row>
    <row r="13" spans="1:13" ht="12.75" outlineLevel="1">
      <c r="A13" s="1">
        <v>201706</v>
      </c>
      <c r="B13" s="2">
        <v>1074.03</v>
      </c>
      <c r="C13" s="2">
        <v>3793.62</v>
      </c>
      <c r="E13" s="3">
        <f t="shared" si="2"/>
        <v>-4.11068592124986</v>
      </c>
      <c r="G13" s="4">
        <f t="shared" si="0"/>
        <v>201706</v>
      </c>
      <c r="H13" s="5">
        <f t="shared" si="1"/>
        <v>1074.03</v>
      </c>
      <c r="L13" s="10"/>
      <c r="M13" s="7" t="str">
        <f t="shared" si="3"/>
        <v>*</v>
      </c>
    </row>
    <row r="14" spans="1:13" ht="12.75" outlineLevel="1">
      <c r="A14" s="1">
        <v>201707</v>
      </c>
      <c r="B14" s="2">
        <v>1046.6799999999998</v>
      </c>
      <c r="C14" s="2">
        <v>3942.46</v>
      </c>
      <c r="E14" s="3">
        <f t="shared" si="2"/>
        <v>-2.6130240379103586</v>
      </c>
      <c r="G14" s="4">
        <f t="shared" si="0"/>
        <v>201707</v>
      </c>
      <c r="H14" s="5">
        <f t="shared" si="1"/>
        <v>1046.6799999999998</v>
      </c>
      <c r="L14" s="10"/>
      <c r="M14" s="7">
        <f t="shared" si="3"/>
      </c>
    </row>
    <row r="15" spans="1:14" ht="12.75" outlineLevel="1">
      <c r="A15" s="1">
        <v>201708</v>
      </c>
      <c r="B15" s="2">
        <v>1040.52</v>
      </c>
      <c r="C15" s="2">
        <v>3887.55</v>
      </c>
      <c r="E15" s="3">
        <f t="shared" si="2"/>
        <v>-0.5920116864644461</v>
      </c>
      <c r="G15" s="4">
        <f t="shared" si="0"/>
        <v>201708</v>
      </c>
      <c r="H15" s="5">
        <f t="shared" si="1"/>
        <v>1040.52</v>
      </c>
      <c r="J15" s="4">
        <f aca="true" t="shared" si="4" ref="J15:J43">100-100*($B15-$B3)/$B15</f>
        <v>93.7857994079883</v>
      </c>
      <c r="K15" s="4">
        <f aca="true" t="shared" si="5" ref="K15:K43">100*AVERAGE($B4:$B15)/$B15</f>
        <v>96.39619292917646</v>
      </c>
      <c r="L15" s="10">
        <f aca="true" t="shared" si="6" ref="L15:L43">100*(AVERAGE($C4:$C15)/$C15)/(AVERAGE($B4:$B15)/$B15)</f>
        <v>98.98368144906526</v>
      </c>
      <c r="M15" s="7">
        <f t="shared" si="3"/>
      </c>
      <c r="N15" s="8">
        <f aca="true" t="shared" si="7" ref="N15:N43">100*AVERAGE($E4:$E15)/STDEVA($E4:$E15)</f>
        <v>9.179297501931076</v>
      </c>
    </row>
    <row r="16" spans="1:14" ht="12.75" outlineLevel="1">
      <c r="A16" s="1">
        <v>201709</v>
      </c>
      <c r="B16" s="2">
        <v>1022.57</v>
      </c>
      <c r="C16" s="2">
        <v>4017.75</v>
      </c>
      <c r="E16" s="3">
        <f t="shared" si="2"/>
        <v>-1.7553810497080817</v>
      </c>
      <c r="G16" s="4">
        <f t="shared" si="0"/>
        <v>201709</v>
      </c>
      <c r="H16" s="5">
        <f t="shared" si="1"/>
        <v>1022.57</v>
      </c>
      <c r="J16" s="4">
        <f t="shared" si="4"/>
        <v>93.32661822662507</v>
      </c>
      <c r="K16" s="4">
        <f t="shared" si="5"/>
        <v>98.6444285802765</v>
      </c>
      <c r="L16" s="10">
        <f t="shared" si="6"/>
        <v>94.56419495052315</v>
      </c>
      <c r="M16" s="7">
        <f t="shared" si="3"/>
      </c>
      <c r="N16" s="8">
        <f t="shared" si="7"/>
        <v>10.124237052474948</v>
      </c>
    </row>
    <row r="17" spans="1:14" ht="12.75" outlineLevel="1">
      <c r="A17" s="1">
        <v>201710</v>
      </c>
      <c r="B17" s="2">
        <v>1004.17</v>
      </c>
      <c r="C17" s="2">
        <v>4096.38</v>
      </c>
      <c r="E17" s="3">
        <f t="shared" si="2"/>
        <v>-1.8323590627085147</v>
      </c>
      <c r="G17" s="4">
        <f t="shared" si="0"/>
        <v>201710</v>
      </c>
      <c r="H17" s="5">
        <f t="shared" si="1"/>
        <v>1004.17</v>
      </c>
      <c r="J17" s="4">
        <f t="shared" si="4"/>
        <v>92.76516924425147</v>
      </c>
      <c r="K17" s="4">
        <f t="shared" si="5"/>
        <v>101.05485127020326</v>
      </c>
      <c r="L17" s="10">
        <f t="shared" si="6"/>
        <v>91.65563924579935</v>
      </c>
      <c r="M17" s="7">
        <f t="shared" si="3"/>
      </c>
      <c r="N17" s="8">
        <f t="shared" si="7"/>
        <v>11.306785232272688</v>
      </c>
    </row>
    <row r="18" spans="1:14" ht="12.75" outlineLevel="1">
      <c r="A18" s="1">
        <v>201711</v>
      </c>
      <c r="B18" s="2">
        <v>1003.58</v>
      </c>
      <c r="C18" s="2">
        <v>3984.1</v>
      </c>
      <c r="E18" s="3">
        <f t="shared" si="2"/>
        <v>-0.05878953347016861</v>
      </c>
      <c r="G18" s="4">
        <f t="shared" si="0"/>
        <v>201711</v>
      </c>
      <c r="H18" s="5">
        <f t="shared" si="1"/>
        <v>1003.58</v>
      </c>
      <c r="J18" s="4">
        <f t="shared" si="4"/>
        <v>94.1698718587457</v>
      </c>
      <c r="K18" s="4">
        <f t="shared" si="5"/>
        <v>101.60010495758516</v>
      </c>
      <c r="L18" s="10">
        <f t="shared" si="6"/>
        <v>94.77354744628389</v>
      </c>
      <c r="M18" s="7">
        <f t="shared" si="3"/>
      </c>
      <c r="N18" s="8">
        <f t="shared" si="7"/>
        <v>8.624940993734866</v>
      </c>
    </row>
    <row r="19" spans="1:14" ht="12.75" outlineLevel="1">
      <c r="A19" s="1">
        <v>201712</v>
      </c>
      <c r="B19" s="2">
        <v>954.54</v>
      </c>
      <c r="C19" s="2">
        <v>3977.88</v>
      </c>
      <c r="E19" s="3">
        <f t="shared" si="2"/>
        <v>-5.137553166970486</v>
      </c>
      <c r="G19" s="4">
        <f t="shared" si="0"/>
        <v>201712</v>
      </c>
      <c r="H19" s="5">
        <f t="shared" si="1"/>
        <v>954.54</v>
      </c>
      <c r="J19" s="4">
        <f t="shared" si="4"/>
        <v>101.40591279569216</v>
      </c>
      <c r="K19" s="4">
        <f t="shared" si="5"/>
        <v>106.7027049678379</v>
      </c>
      <c r="L19" s="10">
        <f t="shared" si="6"/>
        <v>91.11192760440157</v>
      </c>
      <c r="M19" s="7">
        <f t="shared" si="3"/>
      </c>
      <c r="N19" s="8">
        <f t="shared" si="7"/>
        <v>-4.720111504426963</v>
      </c>
    </row>
    <row r="20" spans="1:14" ht="12.75" outlineLevel="1">
      <c r="A20" s="1">
        <v>201801</v>
      </c>
      <c r="B20" s="2">
        <v>945.92</v>
      </c>
      <c r="C20" s="9">
        <v>4111.650000000001</v>
      </c>
      <c r="E20" s="3">
        <f t="shared" si="2"/>
        <v>-0.9112821380243578</v>
      </c>
      <c r="G20" s="4">
        <f t="shared" si="0"/>
        <v>201801</v>
      </c>
      <c r="H20" s="5">
        <f t="shared" si="1"/>
        <v>945.92</v>
      </c>
      <c r="J20" s="4">
        <f t="shared" si="4"/>
        <v>100.30446549391068</v>
      </c>
      <c r="K20" s="4">
        <f t="shared" si="5"/>
        <v>107.64969553450608</v>
      </c>
      <c r="L20" s="10">
        <f t="shared" si="6"/>
        <v>88.44421850764546</v>
      </c>
      <c r="M20" s="7">
        <f t="shared" si="3"/>
      </c>
      <c r="N20" s="8">
        <f t="shared" si="7"/>
        <v>-2.820961153499233</v>
      </c>
    </row>
    <row r="21" spans="1:14" ht="12.75" outlineLevel="1">
      <c r="A21" s="1">
        <v>201802</v>
      </c>
      <c r="B21" s="2">
        <v>911.99</v>
      </c>
      <c r="C21" s="2">
        <v>3994.45</v>
      </c>
      <c r="E21" s="3">
        <f t="shared" si="2"/>
        <v>-3.720435531091344</v>
      </c>
      <c r="G21" s="4">
        <f t="shared" si="0"/>
        <v>201802</v>
      </c>
      <c r="H21" s="5">
        <f t="shared" si="1"/>
        <v>911.99</v>
      </c>
      <c r="I21"/>
      <c r="J21" s="4">
        <f t="shared" si="4"/>
        <v>108.44636454347086</v>
      </c>
      <c r="K21" s="4">
        <f t="shared" si="5"/>
        <v>110.95086934432759</v>
      </c>
      <c r="L21" s="10">
        <f t="shared" si="6"/>
        <v>89.10203283016804</v>
      </c>
      <c r="M21" s="7">
        <f t="shared" si="3"/>
      </c>
      <c r="N21" s="8">
        <f t="shared" si="7"/>
        <v>-16.681196597381582</v>
      </c>
    </row>
    <row r="22" spans="1:14" ht="12.75" outlineLevel="1">
      <c r="A22" s="1">
        <v>201803</v>
      </c>
      <c r="B22" s="2">
        <v>883.2</v>
      </c>
      <c r="C22" s="2">
        <v>3857.1</v>
      </c>
      <c r="E22" s="3">
        <f t="shared" si="2"/>
        <v>-3.2597373188405756</v>
      </c>
      <c r="G22" s="4">
        <f t="shared" si="0"/>
        <v>201803</v>
      </c>
      <c r="H22" s="5">
        <f t="shared" si="1"/>
        <v>883.2</v>
      </c>
      <c r="I22"/>
      <c r="J22" s="4">
        <f t="shared" si="4"/>
        <v>117.00520833333331</v>
      </c>
      <c r="K22" s="4">
        <f t="shared" si="5"/>
        <v>113.15047554347824</v>
      </c>
      <c r="L22" s="10">
        <f t="shared" si="6"/>
        <v>90.55766231711826</v>
      </c>
      <c r="M22" s="7">
        <f t="shared" si="3"/>
      </c>
      <c r="N22" s="8">
        <f t="shared" si="7"/>
        <v>-31.70437062229319</v>
      </c>
    </row>
    <row r="23" spans="1:14" ht="12.75" outlineLevel="1">
      <c r="A23" s="1">
        <v>201804</v>
      </c>
      <c r="B23" s="2">
        <v>892.81</v>
      </c>
      <c r="C23" s="2">
        <v>3910.3</v>
      </c>
      <c r="E23" s="3">
        <f t="shared" si="2"/>
        <v>1.0763768326967553</v>
      </c>
      <c r="G23" s="4">
        <f t="shared" si="0"/>
        <v>201804</v>
      </c>
      <c r="H23" s="5">
        <f t="shared" si="1"/>
        <v>892.81</v>
      </c>
      <c r="I23"/>
      <c r="J23" s="4">
        <f t="shared" si="4"/>
        <v>110.52295561205632</v>
      </c>
      <c r="K23" s="4">
        <f t="shared" si="5"/>
        <v>111.0556370709707</v>
      </c>
      <c r="L23" s="10">
        <f t="shared" si="6"/>
        <v>91.0772852406463</v>
      </c>
      <c r="M23" s="7">
        <f t="shared" si="3"/>
      </c>
      <c r="N23" s="8">
        <f t="shared" si="7"/>
        <v>-21.231755461208255</v>
      </c>
    </row>
    <row r="24" spans="1:14" ht="12.75" outlineLevel="1">
      <c r="A24" s="1">
        <v>201805</v>
      </c>
      <c r="B24" s="2">
        <v>811.94</v>
      </c>
      <c r="C24" s="9">
        <v>3764.22</v>
      </c>
      <c r="E24" s="3">
        <f t="shared" si="2"/>
        <v>-9.960095573564535</v>
      </c>
      <c r="G24" s="4">
        <f t="shared" si="0"/>
        <v>201805</v>
      </c>
      <c r="H24" s="5">
        <f t="shared" si="1"/>
        <v>811.94</v>
      </c>
      <c r="I24"/>
      <c r="J24" s="4">
        <f t="shared" si="4"/>
        <v>137.71707269010022</v>
      </c>
      <c r="K24" s="4">
        <f t="shared" si="5"/>
        <v>118.97379527222866</v>
      </c>
      <c r="L24" s="10">
        <f t="shared" si="6"/>
        <v>88.08407365902012</v>
      </c>
      <c r="M24" s="7">
        <f t="shared" si="3"/>
      </c>
      <c r="N24" s="8">
        <f t="shared" si="7"/>
        <v>-94.4686887337551</v>
      </c>
    </row>
    <row r="25" spans="1:14" ht="12.75" outlineLevel="1">
      <c r="A25" s="1">
        <v>201806</v>
      </c>
      <c r="B25" s="2">
        <v>685.65</v>
      </c>
      <c r="C25" s="9">
        <v>3719.86</v>
      </c>
      <c r="E25" s="3">
        <f t="shared" si="2"/>
        <v>-18.419018449646334</v>
      </c>
      <c r="G25" s="4">
        <f t="shared" si="0"/>
        <v>201806</v>
      </c>
      <c r="H25" s="5">
        <f t="shared" si="1"/>
        <v>685.65</v>
      </c>
      <c r="I25"/>
      <c r="J25" s="4">
        <f t="shared" si="4"/>
        <v>156.64406038066068</v>
      </c>
      <c r="K25" s="4">
        <f t="shared" si="5"/>
        <v>136.16726220860983</v>
      </c>
      <c r="L25" s="10">
        <f t="shared" si="6"/>
        <v>77.75837394836316</v>
      </c>
      <c r="M25" s="7">
        <f t="shared" si="3"/>
      </c>
      <c r="N25" s="8">
        <f t="shared" si="7"/>
        <v>-72.9670744958633</v>
      </c>
    </row>
    <row r="26" spans="1:14" ht="12.75" outlineLevel="1">
      <c r="A26" s="1">
        <v>201807</v>
      </c>
      <c r="B26" s="2">
        <v>732.3</v>
      </c>
      <c r="C26" s="2">
        <v>3899.04</v>
      </c>
      <c r="E26" s="3">
        <f t="shared" si="2"/>
        <v>6.370340024580088</v>
      </c>
      <c r="G26" s="4">
        <f t="shared" si="0"/>
        <v>201807</v>
      </c>
      <c r="H26" s="5">
        <f t="shared" si="1"/>
        <v>732.3</v>
      </c>
      <c r="I26"/>
      <c r="J26" s="4">
        <f t="shared" si="4"/>
        <v>142.93049296736308</v>
      </c>
      <c r="K26" s="4">
        <f t="shared" si="5"/>
        <v>123.91540352314624</v>
      </c>
      <c r="L26" s="10">
        <f t="shared" si="6"/>
        <v>81.44498090865498</v>
      </c>
      <c r="M26" s="7">
        <f t="shared" si="3"/>
      </c>
      <c r="N26" s="8">
        <f t="shared" si="7"/>
        <v>-51.696975942822085</v>
      </c>
    </row>
    <row r="27" spans="1:14" ht="12.75" outlineLevel="1">
      <c r="A27" s="1">
        <v>201808</v>
      </c>
      <c r="B27" s="2">
        <v>694.4</v>
      </c>
      <c r="C27" s="2">
        <v>3740.71</v>
      </c>
      <c r="E27" s="3">
        <f t="shared" si="2"/>
        <v>-5.457949308755757</v>
      </c>
      <c r="G27" s="4">
        <f t="shared" si="0"/>
        <v>201808</v>
      </c>
      <c r="H27" s="5">
        <f t="shared" si="1"/>
        <v>694.4</v>
      </c>
      <c r="I27"/>
      <c r="J27" s="4">
        <f t="shared" si="4"/>
        <v>149.84447004608296</v>
      </c>
      <c r="K27" s="4">
        <f t="shared" si="5"/>
        <v>126.52493759600614</v>
      </c>
      <c r="L27" s="10">
        <f t="shared" si="6"/>
        <v>82.88281980756028</v>
      </c>
      <c r="M27" s="7">
        <f t="shared" si="3"/>
      </c>
      <c r="N27" s="8">
        <f t="shared" si="7"/>
        <v>-58.529264697010056</v>
      </c>
    </row>
    <row r="28" spans="1:14" ht="12.75" outlineLevel="1">
      <c r="A28" s="1">
        <v>201809</v>
      </c>
      <c r="B28" s="2">
        <v>720.33</v>
      </c>
      <c r="C28" s="2">
        <v>3706.74</v>
      </c>
      <c r="E28" s="3">
        <f t="shared" si="2"/>
        <v>3.599739008509997</v>
      </c>
      <c r="G28" s="4">
        <f t="shared" si="0"/>
        <v>201809</v>
      </c>
      <c r="H28" s="5">
        <f t="shared" si="1"/>
        <v>720.33</v>
      </c>
      <c r="I28"/>
      <c r="J28" s="4">
        <f t="shared" si="4"/>
        <v>141.95854677717156</v>
      </c>
      <c r="K28" s="4">
        <f t="shared" si="5"/>
        <v>118.47382449710547</v>
      </c>
      <c r="L28" s="10">
        <f t="shared" si="6"/>
        <v>88.73629509340553</v>
      </c>
      <c r="M28" s="7">
        <f t="shared" si="3"/>
      </c>
      <c r="N28" s="8">
        <f t="shared" si="7"/>
        <v>-48.622764058655676</v>
      </c>
    </row>
    <row r="29" spans="1:14" ht="12.75" outlineLevel="1">
      <c r="A29" s="1">
        <v>201810</v>
      </c>
      <c r="B29" s="2">
        <v>794.98</v>
      </c>
      <c r="C29" s="2">
        <v>3447.07</v>
      </c>
      <c r="E29" s="3">
        <f t="shared" si="2"/>
        <v>9.390173337694028</v>
      </c>
      <c r="G29" s="4">
        <f t="shared" si="0"/>
        <v>201810</v>
      </c>
      <c r="H29" s="5">
        <f t="shared" si="1"/>
        <v>794.98</v>
      </c>
      <c r="I29"/>
      <c r="J29" s="4">
        <f t="shared" si="4"/>
        <v>126.31386953130895</v>
      </c>
      <c r="K29" s="4">
        <f t="shared" si="5"/>
        <v>105.15610455608945</v>
      </c>
      <c r="L29" s="10">
        <f t="shared" si="6"/>
        <v>106.01288882406807</v>
      </c>
      <c r="M29" s="7" t="str">
        <f t="shared" si="3"/>
        <v>*</v>
      </c>
      <c r="N29" s="8">
        <f t="shared" si="7"/>
        <v>-29.779858705343244</v>
      </c>
    </row>
    <row r="30" spans="1:14" ht="12.75" outlineLevel="1">
      <c r="A30" s="1">
        <v>201811</v>
      </c>
      <c r="B30" s="2">
        <v>857.7800000000001</v>
      </c>
      <c r="C30" s="2">
        <v>3487.9</v>
      </c>
      <c r="E30" s="3">
        <f t="shared" si="2"/>
        <v>7.321224556413074</v>
      </c>
      <c r="G30" s="4">
        <f t="shared" si="0"/>
        <v>201811</v>
      </c>
      <c r="H30" s="5">
        <f t="shared" si="1"/>
        <v>857.7800000000001</v>
      </c>
      <c r="I30"/>
      <c r="J30" s="4">
        <f t="shared" si="4"/>
        <v>116.99736529179975</v>
      </c>
      <c r="K30" s="4">
        <f t="shared" si="5"/>
        <v>96.04094289911166</v>
      </c>
      <c r="L30" s="10">
        <f t="shared" si="6"/>
        <v>113.48129227057227</v>
      </c>
      <c r="M30" s="7" t="str">
        <f t="shared" si="3"/>
        <v>*</v>
      </c>
      <c r="N30" s="8">
        <f t="shared" si="7"/>
        <v>-20.163956568791267</v>
      </c>
    </row>
    <row r="31" spans="1:14" ht="12.75" outlineLevel="1">
      <c r="A31" s="1">
        <v>201812</v>
      </c>
      <c r="B31" s="2">
        <v>836.19</v>
      </c>
      <c r="C31" s="9">
        <v>3243.63</v>
      </c>
      <c r="E31" s="3">
        <f t="shared" si="2"/>
        <v>-2.5819490785587043</v>
      </c>
      <c r="G31" s="4">
        <f t="shared" si="0"/>
        <v>201812</v>
      </c>
      <c r="H31" s="5">
        <f t="shared" si="1"/>
        <v>836.19</v>
      </c>
      <c r="I31"/>
      <c r="J31" s="4">
        <f t="shared" si="4"/>
        <v>114.15348186416962</v>
      </c>
      <c r="K31" s="4">
        <f t="shared" si="5"/>
        <v>97.34121431732022</v>
      </c>
      <c r="L31" s="10">
        <f t="shared" si="6"/>
        <v>118.45935681118897</v>
      </c>
      <c r="M31" s="7" t="str">
        <f t="shared" si="3"/>
        <v>*</v>
      </c>
      <c r="N31" s="8">
        <f t="shared" si="7"/>
        <v>-17.623708126846257</v>
      </c>
    </row>
    <row r="32" spans="1:14" ht="12.75" outlineLevel="1">
      <c r="A32" s="1">
        <v>201901</v>
      </c>
      <c r="B32" s="2">
        <v>820.94</v>
      </c>
      <c r="C32" s="9">
        <v>3507.84</v>
      </c>
      <c r="E32" s="3">
        <f t="shared" si="2"/>
        <v>-1.857626623139328</v>
      </c>
      <c r="G32" s="4">
        <f t="shared" si="0"/>
        <v>201901</v>
      </c>
      <c r="H32" s="5">
        <f t="shared" si="1"/>
        <v>820.94</v>
      </c>
      <c r="I32"/>
      <c r="J32" s="4">
        <f t="shared" si="4"/>
        <v>115.22401149901332</v>
      </c>
      <c r="K32" s="4">
        <f t="shared" si="5"/>
        <v>97.8807830048481</v>
      </c>
      <c r="L32" s="10">
        <f t="shared" si="6"/>
        <v>107.46770489172548</v>
      </c>
      <c r="M32" s="7" t="str">
        <f t="shared" si="3"/>
        <v>*</v>
      </c>
      <c r="N32" s="8">
        <f t="shared" si="7"/>
        <v>-18.63218825528571</v>
      </c>
    </row>
    <row r="33" spans="1:14" ht="12.75" outlineLevel="1">
      <c r="A33" s="1">
        <v>201902</v>
      </c>
      <c r="B33" s="2">
        <v>827.2</v>
      </c>
      <c r="C33" s="9">
        <v>3604.48</v>
      </c>
      <c r="E33" s="3">
        <f t="shared" si="2"/>
        <v>0.756769825918761</v>
      </c>
      <c r="G33" s="4">
        <f t="shared" si="0"/>
        <v>201902</v>
      </c>
      <c r="H33" s="5">
        <f t="shared" si="1"/>
        <v>827.2</v>
      </c>
      <c r="I33"/>
      <c r="J33" s="4">
        <f t="shared" si="4"/>
        <v>110.25024177949709</v>
      </c>
      <c r="K33" s="4">
        <f t="shared" si="5"/>
        <v>96.28586395873629</v>
      </c>
      <c r="L33" s="10">
        <f t="shared" si="6"/>
        <v>105.38242774476421</v>
      </c>
      <c r="M33" s="7" t="str">
        <f t="shared" si="3"/>
        <v>*</v>
      </c>
      <c r="N33" s="8">
        <f t="shared" si="7"/>
        <v>-13.88444022690956</v>
      </c>
    </row>
    <row r="34" spans="1:14" ht="12.75" outlineLevel="1">
      <c r="A34" s="1">
        <v>201903</v>
      </c>
      <c r="E34" s="3" t="e">
        <f t="shared" si="2"/>
        <v>#DIV/0!</v>
      </c>
      <c r="G34" s="4">
        <f t="shared" si="0"/>
        <v>201903</v>
      </c>
      <c r="H34" s="5">
        <f t="shared" si="1"/>
        <v>0</v>
      </c>
      <c r="I34"/>
      <c r="J34" s="4" t="e">
        <f t="shared" si="4"/>
        <v>#DIV/0!</v>
      </c>
      <c r="K34" s="4" t="e">
        <f t="shared" si="5"/>
        <v>#DIV/0!</v>
      </c>
      <c r="L34" s="10" t="e">
        <f t="shared" si="6"/>
        <v>#DIV/0!</v>
      </c>
      <c r="M34" s="7" t="e">
        <f t="shared" si="3"/>
        <v>#DIV/0!</v>
      </c>
      <c r="N34" s="8" t="e">
        <f t="shared" si="7"/>
        <v>#DIV/0!</v>
      </c>
    </row>
    <row r="35" spans="1:14" ht="12.75" outlineLevel="1">
      <c r="A35" s="1">
        <v>201904</v>
      </c>
      <c r="E35" s="3" t="e">
        <f t="shared" si="2"/>
        <v>#DIV/0!</v>
      </c>
      <c r="G35" s="4">
        <f t="shared" si="0"/>
        <v>201904</v>
      </c>
      <c r="H35" s="5">
        <f t="shared" si="1"/>
        <v>0</v>
      </c>
      <c r="I35"/>
      <c r="J35" s="4" t="e">
        <f t="shared" si="4"/>
        <v>#DIV/0!</v>
      </c>
      <c r="K35" s="4" t="e">
        <f t="shared" si="5"/>
        <v>#DIV/0!</v>
      </c>
      <c r="L35" s="10" t="e">
        <f t="shared" si="6"/>
        <v>#DIV/0!</v>
      </c>
      <c r="M35" s="7" t="e">
        <f t="shared" si="3"/>
        <v>#DIV/0!</v>
      </c>
      <c r="N35" s="8" t="e">
        <f t="shared" si="7"/>
        <v>#DIV/0!</v>
      </c>
    </row>
    <row r="36" spans="1:14" ht="12.75" outlineLevel="1">
      <c r="A36" s="1">
        <v>201905</v>
      </c>
      <c r="E36" s="3" t="e">
        <f t="shared" si="2"/>
        <v>#DIV/0!</v>
      </c>
      <c r="G36" s="4">
        <f t="shared" si="0"/>
        <v>201905</v>
      </c>
      <c r="H36" s="5">
        <f t="shared" si="1"/>
        <v>0</v>
      </c>
      <c r="I36"/>
      <c r="J36" s="4" t="e">
        <f t="shared" si="4"/>
        <v>#DIV/0!</v>
      </c>
      <c r="K36" s="4" t="e">
        <f t="shared" si="5"/>
        <v>#DIV/0!</v>
      </c>
      <c r="L36" s="10" t="e">
        <f t="shared" si="6"/>
        <v>#DIV/0!</v>
      </c>
      <c r="M36" s="7" t="e">
        <f t="shared" si="3"/>
        <v>#DIV/0!</v>
      </c>
      <c r="N36" s="8" t="e">
        <f t="shared" si="7"/>
        <v>#DIV/0!</v>
      </c>
    </row>
    <row r="37" spans="1:14" ht="12.75" outlineLevel="1">
      <c r="A37" s="1">
        <v>201906</v>
      </c>
      <c r="E37" s="3" t="e">
        <f t="shared" si="2"/>
        <v>#DIV/0!</v>
      </c>
      <c r="G37" s="4">
        <f t="shared" si="0"/>
        <v>201906</v>
      </c>
      <c r="H37" s="5">
        <f t="shared" si="1"/>
        <v>0</v>
      </c>
      <c r="I37"/>
      <c r="J37" s="4" t="e">
        <f t="shared" si="4"/>
        <v>#DIV/0!</v>
      </c>
      <c r="K37" s="4" t="e">
        <f t="shared" si="5"/>
        <v>#DIV/0!</v>
      </c>
      <c r="L37" s="10" t="e">
        <f t="shared" si="6"/>
        <v>#DIV/0!</v>
      </c>
      <c r="M37" s="7" t="e">
        <f t="shared" si="3"/>
        <v>#DIV/0!</v>
      </c>
      <c r="N37" s="8" t="e">
        <f t="shared" si="7"/>
        <v>#DIV/0!</v>
      </c>
    </row>
    <row r="38" spans="1:14" ht="12.75" outlineLevel="1">
      <c r="A38" s="1">
        <v>201907</v>
      </c>
      <c r="E38" s="3" t="e">
        <f t="shared" si="2"/>
        <v>#DIV/0!</v>
      </c>
      <c r="G38" s="4">
        <f t="shared" si="0"/>
        <v>201907</v>
      </c>
      <c r="H38" s="5">
        <f t="shared" si="1"/>
        <v>0</v>
      </c>
      <c r="I38"/>
      <c r="J38" s="4" t="e">
        <f t="shared" si="4"/>
        <v>#DIV/0!</v>
      </c>
      <c r="K38" s="4" t="e">
        <f t="shared" si="5"/>
        <v>#DIV/0!</v>
      </c>
      <c r="L38" s="10" t="e">
        <f t="shared" si="6"/>
        <v>#DIV/0!</v>
      </c>
      <c r="M38" s="7" t="e">
        <f t="shared" si="3"/>
        <v>#DIV/0!</v>
      </c>
      <c r="N38" s="8" t="e">
        <f t="shared" si="7"/>
        <v>#DIV/0!</v>
      </c>
    </row>
    <row r="39" spans="1:14" ht="12.75" outlineLevel="1">
      <c r="A39" s="1">
        <v>201908</v>
      </c>
      <c r="E39" s="3" t="e">
        <f t="shared" si="2"/>
        <v>#DIV/0!</v>
      </c>
      <c r="G39" s="4">
        <f t="shared" si="0"/>
        <v>201908</v>
      </c>
      <c r="H39" s="5">
        <f t="shared" si="1"/>
        <v>0</v>
      </c>
      <c r="I39"/>
      <c r="J39" s="4" t="e">
        <f t="shared" si="4"/>
        <v>#DIV/0!</v>
      </c>
      <c r="K39" s="4" t="e">
        <f t="shared" si="5"/>
        <v>#DIV/0!</v>
      </c>
      <c r="L39" s="10" t="e">
        <f t="shared" si="6"/>
        <v>#DIV/0!</v>
      </c>
      <c r="M39" s="7" t="e">
        <f t="shared" si="3"/>
        <v>#DIV/0!</v>
      </c>
      <c r="N39" s="8" t="e">
        <f t="shared" si="7"/>
        <v>#DIV/0!</v>
      </c>
    </row>
    <row r="40" spans="1:14" ht="12.75" outlineLevel="1">
      <c r="A40" s="1">
        <v>201909</v>
      </c>
      <c r="E40" s="3" t="e">
        <f t="shared" si="2"/>
        <v>#DIV/0!</v>
      </c>
      <c r="G40" s="4">
        <f t="shared" si="0"/>
        <v>201909</v>
      </c>
      <c r="H40" s="5">
        <f t="shared" si="1"/>
        <v>0</v>
      </c>
      <c r="I40"/>
      <c r="J40" s="4" t="e">
        <f t="shared" si="4"/>
        <v>#DIV/0!</v>
      </c>
      <c r="K40" s="4" t="e">
        <f t="shared" si="5"/>
        <v>#DIV/0!</v>
      </c>
      <c r="L40" s="10" t="e">
        <f t="shared" si="6"/>
        <v>#DIV/0!</v>
      </c>
      <c r="M40" s="7" t="e">
        <f t="shared" si="3"/>
        <v>#DIV/0!</v>
      </c>
      <c r="N40" s="8" t="e">
        <f t="shared" si="7"/>
        <v>#DIV/0!</v>
      </c>
    </row>
    <row r="41" spans="1:14" ht="12.75" outlineLevel="1">
      <c r="A41" s="1">
        <v>201910</v>
      </c>
      <c r="E41" s="3" t="e">
        <f t="shared" si="2"/>
        <v>#DIV/0!</v>
      </c>
      <c r="G41" s="4">
        <f t="shared" si="0"/>
        <v>201910</v>
      </c>
      <c r="H41" s="5">
        <f t="shared" si="1"/>
        <v>0</v>
      </c>
      <c r="I41"/>
      <c r="J41" s="4" t="e">
        <f t="shared" si="4"/>
        <v>#DIV/0!</v>
      </c>
      <c r="K41" s="4" t="e">
        <f t="shared" si="5"/>
        <v>#DIV/0!</v>
      </c>
      <c r="L41" s="10" t="e">
        <f t="shared" si="6"/>
        <v>#DIV/0!</v>
      </c>
      <c r="M41" s="7" t="e">
        <f t="shared" si="3"/>
        <v>#DIV/0!</v>
      </c>
      <c r="N41" s="8" t="e">
        <f t="shared" si="7"/>
        <v>#DIV/0!</v>
      </c>
    </row>
    <row r="42" spans="1:14" ht="12.75" outlineLevel="1">
      <c r="A42" s="1">
        <v>201911</v>
      </c>
      <c r="E42" s="3" t="e">
        <f t="shared" si="2"/>
        <v>#DIV/0!</v>
      </c>
      <c r="G42" s="4">
        <f t="shared" si="0"/>
        <v>201911</v>
      </c>
      <c r="H42" s="5">
        <f t="shared" si="1"/>
        <v>0</v>
      </c>
      <c r="I42"/>
      <c r="J42" s="4" t="e">
        <f t="shared" si="4"/>
        <v>#DIV/0!</v>
      </c>
      <c r="K42" s="4" t="e">
        <f t="shared" si="5"/>
        <v>#DIV/0!</v>
      </c>
      <c r="L42" s="10" t="e">
        <f t="shared" si="6"/>
        <v>#DIV/0!</v>
      </c>
      <c r="M42" s="7" t="e">
        <f t="shared" si="3"/>
        <v>#DIV/0!</v>
      </c>
      <c r="N42" s="8" t="e">
        <f t="shared" si="7"/>
        <v>#DIV/0!</v>
      </c>
    </row>
    <row r="43" spans="1:14" ht="12.75" outlineLevel="1">
      <c r="A43" s="1">
        <v>201912</v>
      </c>
      <c r="E43" s="3" t="e">
        <f t="shared" si="2"/>
        <v>#DIV/0!</v>
      </c>
      <c r="G43" s="4">
        <f t="shared" si="0"/>
        <v>201912</v>
      </c>
      <c r="H43" s="5">
        <f t="shared" si="1"/>
        <v>0</v>
      </c>
      <c r="I43"/>
      <c r="J43" s="4" t="e">
        <f t="shared" si="4"/>
        <v>#DIV/0!</v>
      </c>
      <c r="K43" s="4" t="e">
        <f t="shared" si="5"/>
        <v>#DIV/0!</v>
      </c>
      <c r="L43" s="10" t="e">
        <f t="shared" si="6"/>
        <v>#DIV/0!</v>
      </c>
      <c r="M43" s="7" t="e">
        <f t="shared" si="3"/>
        <v>#DIV/0!</v>
      </c>
      <c r="N43" s="8" t="e">
        <f t="shared" si="7"/>
        <v>#DIV/0!</v>
      </c>
    </row>
  </sheetData>
  <sheetProtection/>
  <printOptions/>
  <pageMargins left="0.79" right="0.79" top="1.05" bottom="1.05" header="0.79" footer="0.79"/>
  <pageSetup horizontalDpi="300" verticalDpi="300" orientation="portrait" paperSize="9"/>
  <headerFooter scaleWithDoc="0" alignWithMargins="0">
    <oddHeader>&amp;C&amp;"Times New Roman,Standaard"&amp;12&amp;A</oddHeader>
    <oddFooter>&amp;C&amp;"Times New Roman,Standaard"&amp;12Pagina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N43"/>
  <sheetViews>
    <sheetView zoomScale="80" zoomScaleNormal="80" workbookViewId="0" topLeftCell="A1">
      <selection activeCell="C34" sqref="C34"/>
    </sheetView>
  </sheetViews>
  <sheetFormatPr defaultColWidth="12.28125" defaultRowHeight="12.75" customHeight="1" outlineLevelRow="1"/>
  <cols>
    <col min="1" max="1" width="8.7109375" style="1" bestFit="1" customWidth="1"/>
    <col min="2" max="2" width="8.140625" style="2" bestFit="1" customWidth="1"/>
    <col min="3" max="3" width="8.28125" style="2" bestFit="1" customWidth="1"/>
    <col min="4" max="4" width="11.57421875" style="0" bestFit="1" customWidth="1"/>
    <col min="5" max="5" width="11.57421875" style="3" bestFit="1" customWidth="1"/>
    <col min="6" max="6" width="11.57421875" style="0" bestFit="1" customWidth="1"/>
    <col min="7" max="7" width="11.57421875" style="4" bestFit="1" customWidth="1"/>
    <col min="8" max="8" width="11.57421875" style="5" bestFit="1" customWidth="1"/>
    <col min="9" max="9" width="11.57421875" style="6" bestFit="1" customWidth="1"/>
    <col min="10" max="12" width="11.57421875" style="4" bestFit="1" customWidth="1"/>
    <col min="13" max="13" width="11.57421875" style="7" bestFit="1" customWidth="1"/>
    <col min="14" max="14" width="11.57421875" style="8" bestFit="1" customWidth="1"/>
    <col min="15" max="248" width="11.57421875" style="0" bestFit="1" customWidth="1"/>
  </cols>
  <sheetData>
    <row r="1" spans="2:7" ht="12.75" outlineLevel="1">
      <c r="B1" s="2" t="s">
        <v>1094</v>
      </c>
      <c r="C1" s="2" t="s">
        <v>0</v>
      </c>
      <c r="G1" s="4" t="str">
        <f>B1</f>
        <v>Util</v>
      </c>
    </row>
    <row r="2" spans="1:14" ht="12.75" outlineLevel="1">
      <c r="A2" s="1" t="s">
        <v>1</v>
      </c>
      <c r="B2" s="2" t="s">
        <v>5</v>
      </c>
      <c r="C2" s="2" t="s">
        <v>5</v>
      </c>
      <c r="E2" s="3" t="s">
        <v>6</v>
      </c>
      <c r="G2" s="4" t="s">
        <v>1</v>
      </c>
      <c r="H2" s="5" t="s">
        <v>7</v>
      </c>
      <c r="J2" s="4" t="s">
        <v>8</v>
      </c>
      <c r="K2" s="4" t="s">
        <v>9</v>
      </c>
      <c r="L2" s="4" t="s">
        <v>10</v>
      </c>
      <c r="N2" s="8" t="s">
        <v>11</v>
      </c>
    </row>
    <row r="3" spans="1:13" ht="12.75" outlineLevel="1">
      <c r="A3" s="1">
        <v>201608</v>
      </c>
      <c r="B3" s="2">
        <v>729.91</v>
      </c>
      <c r="C3" s="2">
        <v>3553.3700000000003</v>
      </c>
      <c r="G3" s="4">
        <f aca="true" t="shared" si="0" ref="G3:G43">A3</f>
        <v>201608</v>
      </c>
      <c r="H3" s="5">
        <f aca="true" t="shared" si="1" ref="H3:H43">$B3</f>
        <v>729.91</v>
      </c>
      <c r="L3" s="10"/>
      <c r="M3" s="7">
        <f>IF(AND(AVERAGE($B3)/$B3&lt;1,(AVERAGE($C3)/$C3/(AVERAGE($B3)/$B3))&gt;1),"*","")</f>
      </c>
    </row>
    <row r="4" spans="1:12" ht="12.75" outlineLevel="1">
      <c r="A4" s="1">
        <v>201609</v>
      </c>
      <c r="B4" s="2">
        <v>720.2700000000001</v>
      </c>
      <c r="C4" s="2">
        <v>3555.92</v>
      </c>
      <c r="E4" s="3">
        <f aca="true" t="shared" si="2" ref="E4:E43">100*($B4-$B3)/$B4</f>
        <v>-1.3383869937662087</v>
      </c>
      <c r="G4" s="4">
        <f t="shared" si="0"/>
        <v>201609</v>
      </c>
      <c r="H4" s="5">
        <f t="shared" si="1"/>
        <v>720.2700000000001</v>
      </c>
      <c r="L4" s="10"/>
    </row>
    <row r="5" spans="1:12" ht="12.75" outlineLevel="1">
      <c r="A5" s="1">
        <v>201610</v>
      </c>
      <c r="B5" s="2">
        <v>693.75</v>
      </c>
      <c r="C5" s="2">
        <v>3540.56</v>
      </c>
      <c r="E5" s="3">
        <f t="shared" si="2"/>
        <v>-3.8227027027027165</v>
      </c>
      <c r="G5" s="4">
        <f t="shared" si="0"/>
        <v>201610</v>
      </c>
      <c r="H5" s="5">
        <f t="shared" si="1"/>
        <v>693.75</v>
      </c>
      <c r="L5" s="10"/>
    </row>
    <row r="6" spans="1:12" ht="12.75" outlineLevel="1">
      <c r="A6" s="1">
        <v>201611</v>
      </c>
      <c r="B6" s="2">
        <v>623.52</v>
      </c>
      <c r="C6" s="2">
        <v>3478.63</v>
      </c>
      <c r="E6" s="3">
        <f t="shared" si="2"/>
        <v>-11.263471901462667</v>
      </c>
      <c r="G6" s="4">
        <f t="shared" si="0"/>
        <v>201611</v>
      </c>
      <c r="H6" s="5">
        <f t="shared" si="1"/>
        <v>623.52</v>
      </c>
      <c r="L6" s="10"/>
    </row>
    <row r="7" spans="1:12" ht="12.75" outlineLevel="1">
      <c r="A7" s="1">
        <v>201612</v>
      </c>
      <c r="B7" s="2">
        <v>652.66</v>
      </c>
      <c r="C7" s="2">
        <v>3606.36</v>
      </c>
      <c r="E7" s="3">
        <f t="shared" si="2"/>
        <v>4.4648055649189455</v>
      </c>
      <c r="G7" s="4">
        <f t="shared" si="0"/>
        <v>201612</v>
      </c>
      <c r="H7" s="5">
        <f t="shared" si="1"/>
        <v>652.66</v>
      </c>
      <c r="L7" s="10"/>
    </row>
    <row r="8" spans="1:12" ht="12.75" outlineLevel="1">
      <c r="A8" s="1">
        <v>201701</v>
      </c>
      <c r="B8" s="2">
        <v>608.1</v>
      </c>
      <c r="C8" s="2">
        <v>3542.27</v>
      </c>
      <c r="E8" s="3">
        <f t="shared" si="2"/>
        <v>-7.327742147673071</v>
      </c>
      <c r="G8" s="4">
        <f t="shared" si="0"/>
        <v>201701</v>
      </c>
      <c r="H8" s="5">
        <f t="shared" si="1"/>
        <v>608.1</v>
      </c>
      <c r="L8" s="10"/>
    </row>
    <row r="9" spans="1:12" ht="12.75" outlineLevel="1">
      <c r="A9" s="1">
        <v>201702</v>
      </c>
      <c r="B9" s="2">
        <v>630.02</v>
      </c>
      <c r="C9" s="2">
        <v>3584.13</v>
      </c>
      <c r="E9" s="3">
        <f t="shared" si="2"/>
        <v>3.479254626837237</v>
      </c>
      <c r="G9" s="4">
        <f t="shared" si="0"/>
        <v>201702</v>
      </c>
      <c r="H9" s="5">
        <f t="shared" si="1"/>
        <v>630.02</v>
      </c>
      <c r="L9" s="10"/>
    </row>
    <row r="10" spans="1:12" ht="12.75" outlineLevel="1">
      <c r="A10" s="1">
        <v>201703</v>
      </c>
      <c r="B10" s="2">
        <v>705.22</v>
      </c>
      <c r="C10" s="2">
        <v>3817.02</v>
      </c>
      <c r="E10" s="3">
        <f t="shared" si="2"/>
        <v>10.66333909985537</v>
      </c>
      <c r="G10" s="4">
        <f t="shared" si="0"/>
        <v>201703</v>
      </c>
      <c r="H10" s="5">
        <f t="shared" si="1"/>
        <v>705.22</v>
      </c>
      <c r="L10" s="10"/>
    </row>
    <row r="11" spans="1:12" ht="12.75" outlineLevel="1">
      <c r="A11" s="1">
        <v>201704</v>
      </c>
      <c r="B11" s="2">
        <v>694.24</v>
      </c>
      <c r="C11" s="2">
        <v>3875.53</v>
      </c>
      <c r="E11" s="3">
        <f t="shared" si="2"/>
        <v>-1.5815856188061792</v>
      </c>
      <c r="G11" s="4">
        <f t="shared" si="0"/>
        <v>201704</v>
      </c>
      <c r="H11" s="5">
        <f t="shared" si="1"/>
        <v>694.24</v>
      </c>
      <c r="L11" s="10"/>
    </row>
    <row r="12" spans="1:13" ht="12.75" outlineLevel="1">
      <c r="A12" s="1">
        <v>201705</v>
      </c>
      <c r="B12" s="2">
        <v>733.21</v>
      </c>
      <c r="C12" s="2">
        <v>3888.32</v>
      </c>
      <c r="E12" s="3">
        <f t="shared" si="2"/>
        <v>5.314984792896991</v>
      </c>
      <c r="G12" s="4">
        <f t="shared" si="0"/>
        <v>201705</v>
      </c>
      <c r="H12" s="5">
        <f t="shared" si="1"/>
        <v>733.21</v>
      </c>
      <c r="L12" s="10"/>
      <c r="M12" s="7" t="str">
        <f aca="true" t="shared" si="3" ref="M12:M43">IF(AND(AVERAGE($B4:$B12)/$B12&lt;1,(AVERAGE($C4:$C12)/$C12/(AVERAGE($B4:$B12)/$B12))&gt;1),"*","")</f>
        <v>*</v>
      </c>
    </row>
    <row r="13" spans="1:13" ht="12.75" outlineLevel="1">
      <c r="A13" s="1">
        <v>201706</v>
      </c>
      <c r="B13" s="2">
        <v>716.31</v>
      </c>
      <c r="C13" s="2">
        <v>3793.62</v>
      </c>
      <c r="E13" s="3">
        <f t="shared" si="2"/>
        <v>-2.359313704960156</v>
      </c>
      <c r="G13" s="4">
        <f t="shared" si="0"/>
        <v>201706</v>
      </c>
      <c r="H13" s="5">
        <f t="shared" si="1"/>
        <v>716.31</v>
      </c>
      <c r="L13" s="10"/>
      <c r="M13" s="7" t="str">
        <f t="shared" si="3"/>
        <v>*</v>
      </c>
    </row>
    <row r="14" spans="1:13" ht="12.75" outlineLevel="1">
      <c r="A14" s="1">
        <v>201707</v>
      </c>
      <c r="B14" s="2">
        <v>722.17</v>
      </c>
      <c r="C14" s="2">
        <v>3942.46</v>
      </c>
      <c r="E14" s="3">
        <f t="shared" si="2"/>
        <v>0.8114432889762817</v>
      </c>
      <c r="G14" s="4">
        <f t="shared" si="0"/>
        <v>201707</v>
      </c>
      <c r="H14" s="5">
        <f t="shared" si="1"/>
        <v>722.17</v>
      </c>
      <c r="L14" s="10"/>
      <c r="M14" s="7" t="str">
        <f t="shared" si="3"/>
        <v>*</v>
      </c>
    </row>
    <row r="15" spans="1:14" ht="12.75" outlineLevel="1">
      <c r="A15" s="1">
        <v>201708</v>
      </c>
      <c r="B15" s="2">
        <v>744.9599999999999</v>
      </c>
      <c r="C15" s="2">
        <v>3887.55</v>
      </c>
      <c r="E15" s="3">
        <f t="shared" si="2"/>
        <v>3.059224656357384</v>
      </c>
      <c r="G15" s="4">
        <f t="shared" si="0"/>
        <v>201708</v>
      </c>
      <c r="H15" s="5">
        <f t="shared" si="1"/>
        <v>744.9599999999999</v>
      </c>
      <c r="J15" s="4">
        <f aca="true" t="shared" si="4" ref="J15:J43">100-100*($B15-$B3)/$B15</f>
        <v>97.9797573024055</v>
      </c>
      <c r="K15" s="4">
        <f aca="true" t="shared" si="5" ref="K15:K43">100*AVERAGE($B4:$B15)/$B15</f>
        <v>92.22452659650631</v>
      </c>
      <c r="L15" s="10">
        <f aca="true" t="shared" si="6" ref="L15:L43">100*(AVERAGE($C4:$C15)/$C15)/(AVERAGE($B4:$B15)/$B15)</f>
        <v>103.46109008019242</v>
      </c>
      <c r="M15" s="7" t="str">
        <f t="shared" si="3"/>
        <v>*</v>
      </c>
      <c r="N15" s="8">
        <f aca="true" t="shared" si="7" ref="N15:N43">100*AVERAGE($E4:$E15)/STDEVA($E4:$E15)</f>
        <v>0.13991307758152194</v>
      </c>
    </row>
    <row r="16" spans="1:14" ht="12.75" outlineLevel="1">
      <c r="A16" s="1">
        <v>201709</v>
      </c>
      <c r="B16" s="2">
        <v>752.76</v>
      </c>
      <c r="C16" s="2">
        <v>4017.75</v>
      </c>
      <c r="E16" s="3">
        <f t="shared" si="2"/>
        <v>1.0361868324565688</v>
      </c>
      <c r="G16" s="4">
        <f t="shared" si="0"/>
        <v>201709</v>
      </c>
      <c r="H16" s="5">
        <f t="shared" si="1"/>
        <v>752.76</v>
      </c>
      <c r="J16" s="4">
        <f t="shared" si="4"/>
        <v>95.68388330942135</v>
      </c>
      <c r="K16" s="4">
        <f t="shared" si="5"/>
        <v>91.62858458649946</v>
      </c>
      <c r="L16" s="10">
        <f t="shared" si="6"/>
        <v>101.80481360859791</v>
      </c>
      <c r="M16" s="7" t="str">
        <f t="shared" si="3"/>
        <v>*</v>
      </c>
      <c r="N16" s="8">
        <f t="shared" si="7"/>
        <v>3.4727586585110464</v>
      </c>
    </row>
    <row r="17" spans="1:14" ht="12.75" outlineLevel="1">
      <c r="A17" s="1">
        <v>201710</v>
      </c>
      <c r="B17" s="2">
        <v>755.72</v>
      </c>
      <c r="C17" s="2">
        <v>4096.38</v>
      </c>
      <c r="E17" s="3">
        <f t="shared" si="2"/>
        <v>0.3916794580003224</v>
      </c>
      <c r="G17" s="4">
        <f t="shared" si="0"/>
        <v>201710</v>
      </c>
      <c r="H17" s="5">
        <f t="shared" si="1"/>
        <v>755.72</v>
      </c>
      <c r="J17" s="4">
        <f t="shared" si="4"/>
        <v>91.79987296882443</v>
      </c>
      <c r="K17" s="4">
        <f t="shared" si="5"/>
        <v>91.9530381622823</v>
      </c>
      <c r="L17" s="10">
        <f t="shared" si="6"/>
        <v>100.72801483419484</v>
      </c>
      <c r="M17" s="7">
        <f t="shared" si="3"/>
      </c>
      <c r="N17" s="8">
        <f t="shared" si="7"/>
        <v>9.609040752421842</v>
      </c>
    </row>
    <row r="18" spans="1:14" ht="12.75" outlineLevel="1">
      <c r="A18" s="1">
        <v>201711</v>
      </c>
      <c r="B18" s="2">
        <v>766.5</v>
      </c>
      <c r="C18" s="2">
        <v>3984.1</v>
      </c>
      <c r="E18" s="3">
        <f t="shared" si="2"/>
        <v>1.4063926940639233</v>
      </c>
      <c r="G18" s="4">
        <f t="shared" si="0"/>
        <v>201711</v>
      </c>
      <c r="H18" s="5">
        <f t="shared" si="1"/>
        <v>766.5</v>
      </c>
      <c r="J18" s="4">
        <f t="shared" si="4"/>
        <v>81.3463796477495</v>
      </c>
      <c r="K18" s="4">
        <f t="shared" si="5"/>
        <v>92.21428571428574</v>
      </c>
      <c r="L18" s="10">
        <f t="shared" si="6"/>
        <v>104.41985526601988</v>
      </c>
      <c r="M18" s="7" t="str">
        <f t="shared" si="3"/>
        <v>*</v>
      </c>
      <c r="N18" s="8">
        <f t="shared" si="7"/>
        <v>36.25850465292717</v>
      </c>
    </row>
    <row r="19" spans="1:14" ht="12.75" outlineLevel="1">
      <c r="A19" s="1">
        <v>201712</v>
      </c>
      <c r="B19" s="2">
        <v>742.7700000000001</v>
      </c>
      <c r="C19" s="2">
        <v>3977.88</v>
      </c>
      <c r="E19" s="3">
        <f t="shared" si="2"/>
        <v>-3.1947978512863875</v>
      </c>
      <c r="G19" s="4">
        <f t="shared" si="0"/>
        <v>201712</v>
      </c>
      <c r="H19" s="5">
        <f t="shared" si="1"/>
        <v>742.7700000000001</v>
      </c>
      <c r="J19" s="4">
        <f t="shared" si="4"/>
        <v>87.86838456049651</v>
      </c>
      <c r="K19" s="4">
        <f t="shared" si="5"/>
        <v>96.17131368615675</v>
      </c>
      <c r="L19" s="10">
        <f t="shared" si="6"/>
        <v>101.08928283905587</v>
      </c>
      <c r="M19" s="7">
        <f t="shared" si="3"/>
      </c>
      <c r="N19" s="8">
        <f t="shared" si="7"/>
        <v>21.421192374523756</v>
      </c>
    </row>
    <row r="20" spans="1:14" ht="12.75" outlineLevel="1">
      <c r="A20" s="1">
        <v>201801</v>
      </c>
      <c r="B20" s="2">
        <v>704.51</v>
      </c>
      <c r="C20" s="9">
        <v>4111.650000000001</v>
      </c>
      <c r="E20" s="3">
        <f t="shared" si="2"/>
        <v>-5.430724900995033</v>
      </c>
      <c r="G20" s="4">
        <f t="shared" si="0"/>
        <v>201801</v>
      </c>
      <c r="H20" s="5">
        <f t="shared" si="1"/>
        <v>704.51</v>
      </c>
      <c r="J20" s="4">
        <f t="shared" si="4"/>
        <v>86.31531135115188</v>
      </c>
      <c r="K20" s="4">
        <f t="shared" si="5"/>
        <v>102.53450388686228</v>
      </c>
      <c r="L20" s="10">
        <f t="shared" si="6"/>
        <v>92.85648082562463</v>
      </c>
      <c r="M20" s="7">
        <f t="shared" si="3"/>
      </c>
      <c r="N20" s="8">
        <f t="shared" si="7"/>
        <v>26.594899657788936</v>
      </c>
    </row>
    <row r="21" spans="1:14" ht="12.75" outlineLevel="1">
      <c r="A21" s="1">
        <v>201802</v>
      </c>
      <c r="B21" s="2">
        <v>657.64</v>
      </c>
      <c r="C21" s="2">
        <v>3994.45</v>
      </c>
      <c r="E21" s="3">
        <f t="shared" si="2"/>
        <v>-7.126999574235144</v>
      </c>
      <c r="G21" s="4">
        <f t="shared" si="0"/>
        <v>201802</v>
      </c>
      <c r="H21" s="5">
        <f t="shared" si="1"/>
        <v>657.64</v>
      </c>
      <c r="I21"/>
      <c r="J21" s="4">
        <f t="shared" si="4"/>
        <v>95.80013381181193</v>
      </c>
      <c r="K21" s="4">
        <f t="shared" si="5"/>
        <v>110.19212639133873</v>
      </c>
      <c r="L21" s="10">
        <f t="shared" si="6"/>
        <v>89.71555706026389</v>
      </c>
      <c r="M21" s="7">
        <f t="shared" si="3"/>
      </c>
      <c r="N21" s="8">
        <f t="shared" si="7"/>
        <v>5.19524197591901</v>
      </c>
    </row>
    <row r="22" spans="1:14" ht="12.75" outlineLevel="1">
      <c r="A22" s="1">
        <v>201803</v>
      </c>
      <c r="B22" s="2">
        <v>687</v>
      </c>
      <c r="C22" s="2">
        <v>3857.1</v>
      </c>
      <c r="E22" s="3">
        <f t="shared" si="2"/>
        <v>4.273653566229988</v>
      </c>
      <c r="G22" s="4">
        <f t="shared" si="0"/>
        <v>201803</v>
      </c>
      <c r="H22" s="5">
        <f t="shared" si="1"/>
        <v>687</v>
      </c>
      <c r="I22"/>
      <c r="J22" s="4">
        <f t="shared" si="4"/>
        <v>102.65211062590976</v>
      </c>
      <c r="K22" s="4">
        <f t="shared" si="5"/>
        <v>105.26188743328483</v>
      </c>
      <c r="L22" s="10">
        <f t="shared" si="6"/>
        <v>97.34427916069804</v>
      </c>
      <c r="M22" s="7">
        <f t="shared" si="3"/>
      </c>
      <c r="N22" s="8">
        <f t="shared" si="7"/>
        <v>-7.4914319786126295</v>
      </c>
    </row>
    <row r="23" spans="1:14" ht="12.75" outlineLevel="1">
      <c r="A23" s="1">
        <v>201804</v>
      </c>
      <c r="B23" s="2">
        <v>728.74</v>
      </c>
      <c r="C23" s="2">
        <v>3910.3</v>
      </c>
      <c r="E23" s="3">
        <f t="shared" si="2"/>
        <v>5.72769437659522</v>
      </c>
      <c r="G23" s="4">
        <f t="shared" si="0"/>
        <v>201804</v>
      </c>
      <c r="H23" s="5">
        <f t="shared" si="1"/>
        <v>728.74</v>
      </c>
      <c r="I23"/>
      <c r="J23" s="4">
        <f t="shared" si="4"/>
        <v>95.26580124598622</v>
      </c>
      <c r="K23" s="4">
        <f t="shared" si="5"/>
        <v>99.62732478890506</v>
      </c>
      <c r="L23" s="10">
        <f t="shared" si="6"/>
        <v>101.52481717767557</v>
      </c>
      <c r="M23" s="7" t="str">
        <f t="shared" si="3"/>
        <v>*</v>
      </c>
      <c r="N23" s="8">
        <f t="shared" si="7"/>
        <v>7.894526300966737</v>
      </c>
    </row>
    <row r="24" spans="1:14" ht="12.75" outlineLevel="1">
      <c r="A24" s="1">
        <v>201805</v>
      </c>
      <c r="B24" s="2">
        <v>689.67</v>
      </c>
      <c r="C24" s="9">
        <v>3764.22</v>
      </c>
      <c r="E24" s="3">
        <f t="shared" si="2"/>
        <v>-5.665028201893667</v>
      </c>
      <c r="G24" s="4">
        <f t="shared" si="0"/>
        <v>201805</v>
      </c>
      <c r="H24" s="5">
        <f t="shared" si="1"/>
        <v>689.67</v>
      </c>
      <c r="I24"/>
      <c r="J24" s="4">
        <f t="shared" si="4"/>
        <v>106.31316426696827</v>
      </c>
      <c r="K24" s="4">
        <f t="shared" si="5"/>
        <v>104.74514381274138</v>
      </c>
      <c r="L24" s="10">
        <f t="shared" si="6"/>
        <v>100.04947403563925</v>
      </c>
      <c r="M24" s="7">
        <f t="shared" si="3"/>
      </c>
      <c r="N24" s="8">
        <f t="shared" si="7"/>
        <v>-14.241946604121154</v>
      </c>
    </row>
    <row r="25" spans="1:14" ht="12.75" outlineLevel="1">
      <c r="A25" s="1">
        <v>201806</v>
      </c>
      <c r="B25" s="2">
        <v>666.51</v>
      </c>
      <c r="C25" s="9">
        <v>3719.86</v>
      </c>
      <c r="E25" s="3">
        <f t="shared" si="2"/>
        <v>-3.474816581896741</v>
      </c>
      <c r="G25" s="4">
        <f t="shared" si="0"/>
        <v>201806</v>
      </c>
      <c r="H25" s="5">
        <f t="shared" si="1"/>
        <v>666.51</v>
      </c>
      <c r="I25"/>
      <c r="J25" s="4">
        <f t="shared" si="4"/>
        <v>107.47175586262772</v>
      </c>
      <c r="K25" s="4">
        <f t="shared" si="5"/>
        <v>107.76219911679246</v>
      </c>
      <c r="L25" s="10">
        <f t="shared" si="6"/>
        <v>98.25472179596568</v>
      </c>
      <c r="M25" s="7">
        <f t="shared" si="3"/>
      </c>
      <c r="N25" s="8">
        <f t="shared" si="7"/>
        <v>-16.27039810438462</v>
      </c>
    </row>
    <row r="26" spans="1:14" ht="12.75" outlineLevel="1">
      <c r="A26" s="1">
        <v>201807</v>
      </c>
      <c r="B26" s="2">
        <v>702.71</v>
      </c>
      <c r="C26" s="2">
        <v>3899.04</v>
      </c>
      <c r="E26" s="3">
        <f t="shared" si="2"/>
        <v>5.151484965348443</v>
      </c>
      <c r="G26" s="4">
        <f t="shared" si="0"/>
        <v>201807</v>
      </c>
      <c r="H26" s="5">
        <f t="shared" si="1"/>
        <v>702.71</v>
      </c>
      <c r="I26"/>
      <c r="J26" s="4">
        <f t="shared" si="4"/>
        <v>102.76927893441105</v>
      </c>
      <c r="K26" s="4">
        <f t="shared" si="5"/>
        <v>101.98007238642776</v>
      </c>
      <c r="L26" s="10">
        <f t="shared" si="6"/>
        <v>98.96333114952836</v>
      </c>
      <c r="M26" s="7">
        <f t="shared" si="3"/>
      </c>
      <c r="N26" s="8">
        <f t="shared" si="7"/>
        <v>-7.108763314158712</v>
      </c>
    </row>
    <row r="27" spans="1:14" ht="12.75" outlineLevel="1">
      <c r="A27" s="1">
        <v>201808</v>
      </c>
      <c r="B27" s="2">
        <v>661.1</v>
      </c>
      <c r="C27" s="2">
        <v>3740.71</v>
      </c>
      <c r="E27" s="3">
        <f t="shared" si="2"/>
        <v>-6.294055362274999</v>
      </c>
      <c r="G27" s="4">
        <f t="shared" si="0"/>
        <v>201808</v>
      </c>
      <c r="H27" s="5">
        <f t="shared" si="1"/>
        <v>661.1</v>
      </c>
      <c r="I27"/>
      <c r="J27" s="4">
        <f t="shared" si="4"/>
        <v>112.68491907427014</v>
      </c>
      <c r="K27" s="4">
        <f t="shared" si="5"/>
        <v>107.34167801139516</v>
      </c>
      <c r="L27" s="10">
        <f t="shared" si="6"/>
        <v>97.69498482052178</v>
      </c>
      <c r="M27" s="7">
        <f t="shared" si="3"/>
      </c>
      <c r="N27" s="8">
        <f t="shared" si="7"/>
        <v>-23.520457340632124</v>
      </c>
    </row>
    <row r="28" spans="1:14" ht="12.75" outlineLevel="1">
      <c r="A28" s="1">
        <v>201809</v>
      </c>
      <c r="B28" s="2">
        <v>662.04</v>
      </c>
      <c r="C28" s="2">
        <v>3706.74</v>
      </c>
      <c r="E28" s="3">
        <f t="shared" si="2"/>
        <v>0.1419853785269683</v>
      </c>
      <c r="G28" s="4">
        <f t="shared" si="0"/>
        <v>201809</v>
      </c>
      <c r="H28" s="5">
        <f t="shared" si="1"/>
        <v>662.04</v>
      </c>
      <c r="I28"/>
      <c r="J28" s="4">
        <f t="shared" si="4"/>
        <v>113.7030995106036</v>
      </c>
      <c r="K28" s="4">
        <f t="shared" si="5"/>
        <v>106.0473435643365</v>
      </c>
      <c r="L28" s="10">
        <f t="shared" si="6"/>
        <v>99.13429132754781</v>
      </c>
      <c r="M28" s="7">
        <f t="shared" si="3"/>
      </c>
      <c r="N28" s="8">
        <f t="shared" si="7"/>
        <v>-25.276587518960742</v>
      </c>
    </row>
    <row r="29" spans="1:14" ht="12.75" outlineLevel="1">
      <c r="A29" s="1">
        <v>201810</v>
      </c>
      <c r="B29" s="2">
        <v>632.7800000000001</v>
      </c>
      <c r="C29" s="2">
        <v>3447.07</v>
      </c>
      <c r="E29" s="3">
        <f t="shared" si="2"/>
        <v>-4.624039950693744</v>
      </c>
      <c r="G29" s="4">
        <f t="shared" si="0"/>
        <v>201810</v>
      </c>
      <c r="H29" s="5">
        <f t="shared" si="1"/>
        <v>632.7800000000001</v>
      </c>
      <c r="I29"/>
      <c r="J29" s="4">
        <f t="shared" si="4"/>
        <v>119.42855336767911</v>
      </c>
      <c r="K29" s="4">
        <f t="shared" si="5"/>
        <v>109.33196898342763</v>
      </c>
      <c r="L29" s="10">
        <f t="shared" si="6"/>
        <v>101.96379453448397</v>
      </c>
      <c r="M29" s="7">
        <f t="shared" si="3"/>
      </c>
      <c r="N29" s="8">
        <f t="shared" si="7"/>
        <v>-33.75384535388735</v>
      </c>
    </row>
    <row r="30" spans="1:14" ht="12.75" outlineLevel="1">
      <c r="A30" s="1">
        <v>201811</v>
      </c>
      <c r="B30" s="2">
        <v>664.37</v>
      </c>
      <c r="C30" s="2">
        <v>3487.9</v>
      </c>
      <c r="E30" s="3">
        <f t="shared" si="2"/>
        <v>4.754880563541388</v>
      </c>
      <c r="G30" s="4">
        <f t="shared" si="0"/>
        <v>201811</v>
      </c>
      <c r="H30" s="5">
        <f t="shared" si="1"/>
        <v>664.37</v>
      </c>
      <c r="I30"/>
      <c r="J30" s="4">
        <f t="shared" si="4"/>
        <v>115.37245811821725</v>
      </c>
      <c r="K30" s="4">
        <f t="shared" si="5"/>
        <v>102.8523262639794</v>
      </c>
      <c r="L30" s="10">
        <f t="shared" si="6"/>
        <v>105.96600686602447</v>
      </c>
      <c r="M30" s="7">
        <f t="shared" si="3"/>
      </c>
      <c r="N30" s="8">
        <f t="shared" si="7"/>
        <v>-26.258645020630766</v>
      </c>
    </row>
    <row r="31" spans="1:14" ht="12.75" outlineLevel="1">
      <c r="A31" s="1">
        <v>201812</v>
      </c>
      <c r="B31" s="2">
        <v>652.19</v>
      </c>
      <c r="C31" s="9">
        <v>3243.63</v>
      </c>
      <c r="E31" s="3">
        <f t="shared" si="2"/>
        <v>-1.8675539336696283</v>
      </c>
      <c r="G31" s="4">
        <f t="shared" si="0"/>
        <v>201812</v>
      </c>
      <c r="H31" s="5">
        <f t="shared" si="1"/>
        <v>652.19</v>
      </c>
      <c r="I31"/>
      <c r="J31" s="4">
        <f t="shared" si="4"/>
        <v>113.88859074809488</v>
      </c>
      <c r="K31" s="4">
        <f t="shared" si="5"/>
        <v>103.61576636665184</v>
      </c>
      <c r="L31" s="10">
        <f t="shared" si="6"/>
        <v>111.28593691472258</v>
      </c>
      <c r="M31" s="7">
        <f t="shared" si="3"/>
      </c>
      <c r="N31" s="8">
        <f t="shared" si="7"/>
        <v>-24.196378593632907</v>
      </c>
    </row>
    <row r="32" spans="1:14" ht="12.75" outlineLevel="1">
      <c r="A32" s="1">
        <v>201901</v>
      </c>
      <c r="B32" s="2">
        <v>713.3599999999999</v>
      </c>
      <c r="C32" s="9">
        <v>3507.84</v>
      </c>
      <c r="E32" s="3">
        <f t="shared" si="2"/>
        <v>8.5749130873612</v>
      </c>
      <c r="G32" s="4">
        <f t="shared" si="0"/>
        <v>201901</v>
      </c>
      <c r="H32" s="5">
        <f t="shared" si="1"/>
        <v>713.3599999999999</v>
      </c>
      <c r="I32"/>
      <c r="J32" s="4">
        <f t="shared" si="4"/>
        <v>98.75939217225526</v>
      </c>
      <c r="K32" s="4">
        <f t="shared" si="5"/>
        <v>94.8341884415536</v>
      </c>
      <c r="L32" s="10">
        <f t="shared" si="6"/>
        <v>110.92015733354346</v>
      </c>
      <c r="M32" s="7" t="str">
        <f t="shared" si="3"/>
        <v>*</v>
      </c>
      <c r="N32" s="8">
        <f t="shared" si="7"/>
        <v>-0.6478705673774581</v>
      </c>
    </row>
    <row r="33" spans="1:14" ht="12.75" outlineLevel="1">
      <c r="A33" s="1">
        <v>201902</v>
      </c>
      <c r="B33" s="2">
        <v>681.25</v>
      </c>
      <c r="C33" s="9">
        <v>3604.48</v>
      </c>
      <c r="E33" s="3">
        <f t="shared" si="2"/>
        <v>-4.713394495412829</v>
      </c>
      <c r="G33" s="4">
        <f t="shared" si="0"/>
        <v>201902</v>
      </c>
      <c r="H33" s="5">
        <f t="shared" si="1"/>
        <v>681.25</v>
      </c>
      <c r="I33"/>
      <c r="J33" s="4">
        <f t="shared" si="4"/>
        <v>96.5343119266055</v>
      </c>
      <c r="K33" s="4">
        <f t="shared" si="5"/>
        <v>99.59290519877676</v>
      </c>
      <c r="L33" s="10">
        <f t="shared" si="6"/>
        <v>101.88314198909774</v>
      </c>
      <c r="M33" s="7" t="str">
        <f t="shared" si="3"/>
        <v>*</v>
      </c>
      <c r="N33" s="8">
        <f t="shared" si="7"/>
        <v>3.1461460277967594</v>
      </c>
    </row>
    <row r="34" spans="1:14" ht="12.75" outlineLevel="1">
      <c r="A34" s="1">
        <v>201903</v>
      </c>
      <c r="E34" s="3" t="e">
        <f t="shared" si="2"/>
        <v>#DIV/0!</v>
      </c>
      <c r="G34" s="4">
        <f t="shared" si="0"/>
        <v>201903</v>
      </c>
      <c r="H34" s="5">
        <f t="shared" si="1"/>
        <v>0</v>
      </c>
      <c r="I34"/>
      <c r="J34" s="4" t="e">
        <f t="shared" si="4"/>
        <v>#DIV/0!</v>
      </c>
      <c r="K34" s="4" t="e">
        <f t="shared" si="5"/>
        <v>#DIV/0!</v>
      </c>
      <c r="L34" s="10" t="e">
        <f t="shared" si="6"/>
        <v>#DIV/0!</v>
      </c>
      <c r="M34" s="7" t="e">
        <f t="shared" si="3"/>
        <v>#DIV/0!</v>
      </c>
      <c r="N34" s="8" t="e">
        <f t="shared" si="7"/>
        <v>#DIV/0!</v>
      </c>
    </row>
    <row r="35" spans="1:14" ht="12.75" outlineLevel="1">
      <c r="A35" s="1">
        <v>201904</v>
      </c>
      <c r="E35" s="3" t="e">
        <f t="shared" si="2"/>
        <v>#DIV/0!</v>
      </c>
      <c r="G35" s="4">
        <f t="shared" si="0"/>
        <v>201904</v>
      </c>
      <c r="H35" s="5">
        <f t="shared" si="1"/>
        <v>0</v>
      </c>
      <c r="I35"/>
      <c r="J35" s="4" t="e">
        <f t="shared" si="4"/>
        <v>#DIV/0!</v>
      </c>
      <c r="K35" s="4" t="e">
        <f t="shared" si="5"/>
        <v>#DIV/0!</v>
      </c>
      <c r="L35" s="10" t="e">
        <f t="shared" si="6"/>
        <v>#DIV/0!</v>
      </c>
      <c r="M35" s="7" t="e">
        <f t="shared" si="3"/>
        <v>#DIV/0!</v>
      </c>
      <c r="N35" s="8" t="e">
        <f t="shared" si="7"/>
        <v>#DIV/0!</v>
      </c>
    </row>
    <row r="36" spans="1:14" ht="12.75" outlineLevel="1">
      <c r="A36" s="1">
        <v>201905</v>
      </c>
      <c r="E36" s="3" t="e">
        <f t="shared" si="2"/>
        <v>#DIV/0!</v>
      </c>
      <c r="G36" s="4">
        <f t="shared" si="0"/>
        <v>201905</v>
      </c>
      <c r="H36" s="5">
        <f t="shared" si="1"/>
        <v>0</v>
      </c>
      <c r="I36"/>
      <c r="J36" s="4" t="e">
        <f t="shared" si="4"/>
        <v>#DIV/0!</v>
      </c>
      <c r="K36" s="4" t="e">
        <f t="shared" si="5"/>
        <v>#DIV/0!</v>
      </c>
      <c r="L36" s="10" t="e">
        <f t="shared" si="6"/>
        <v>#DIV/0!</v>
      </c>
      <c r="M36" s="7" t="e">
        <f t="shared" si="3"/>
        <v>#DIV/0!</v>
      </c>
      <c r="N36" s="8" t="e">
        <f t="shared" si="7"/>
        <v>#DIV/0!</v>
      </c>
    </row>
    <row r="37" spans="1:14" ht="12.75" outlineLevel="1">
      <c r="A37" s="1">
        <v>201906</v>
      </c>
      <c r="E37" s="3" t="e">
        <f t="shared" si="2"/>
        <v>#DIV/0!</v>
      </c>
      <c r="G37" s="4">
        <f t="shared" si="0"/>
        <v>201906</v>
      </c>
      <c r="H37" s="5">
        <f t="shared" si="1"/>
        <v>0</v>
      </c>
      <c r="I37"/>
      <c r="J37" s="4" t="e">
        <f t="shared" si="4"/>
        <v>#DIV/0!</v>
      </c>
      <c r="K37" s="4" t="e">
        <f t="shared" si="5"/>
        <v>#DIV/0!</v>
      </c>
      <c r="L37" s="10" t="e">
        <f t="shared" si="6"/>
        <v>#DIV/0!</v>
      </c>
      <c r="M37" s="7" t="e">
        <f t="shared" si="3"/>
        <v>#DIV/0!</v>
      </c>
      <c r="N37" s="8" t="e">
        <f t="shared" si="7"/>
        <v>#DIV/0!</v>
      </c>
    </row>
    <row r="38" spans="1:14" ht="12.75" outlineLevel="1">
      <c r="A38" s="1">
        <v>201907</v>
      </c>
      <c r="E38" s="3" t="e">
        <f t="shared" si="2"/>
        <v>#DIV/0!</v>
      </c>
      <c r="G38" s="4">
        <f t="shared" si="0"/>
        <v>201907</v>
      </c>
      <c r="H38" s="5">
        <f t="shared" si="1"/>
        <v>0</v>
      </c>
      <c r="I38"/>
      <c r="J38" s="4" t="e">
        <f t="shared" si="4"/>
        <v>#DIV/0!</v>
      </c>
      <c r="K38" s="4" t="e">
        <f t="shared" si="5"/>
        <v>#DIV/0!</v>
      </c>
      <c r="L38" s="10" t="e">
        <f t="shared" si="6"/>
        <v>#DIV/0!</v>
      </c>
      <c r="M38" s="7" t="e">
        <f t="shared" si="3"/>
        <v>#DIV/0!</v>
      </c>
      <c r="N38" s="8" t="e">
        <f t="shared" si="7"/>
        <v>#DIV/0!</v>
      </c>
    </row>
    <row r="39" spans="1:14" ht="12.75" outlineLevel="1">
      <c r="A39" s="1">
        <v>201908</v>
      </c>
      <c r="E39" s="3" t="e">
        <f t="shared" si="2"/>
        <v>#DIV/0!</v>
      </c>
      <c r="G39" s="4">
        <f t="shared" si="0"/>
        <v>201908</v>
      </c>
      <c r="H39" s="5">
        <f t="shared" si="1"/>
        <v>0</v>
      </c>
      <c r="I39"/>
      <c r="J39" s="4" t="e">
        <f t="shared" si="4"/>
        <v>#DIV/0!</v>
      </c>
      <c r="K39" s="4" t="e">
        <f t="shared" si="5"/>
        <v>#DIV/0!</v>
      </c>
      <c r="L39" s="10" t="e">
        <f t="shared" si="6"/>
        <v>#DIV/0!</v>
      </c>
      <c r="M39" s="7" t="e">
        <f t="shared" si="3"/>
        <v>#DIV/0!</v>
      </c>
      <c r="N39" s="8" t="e">
        <f t="shared" si="7"/>
        <v>#DIV/0!</v>
      </c>
    </row>
    <row r="40" spans="1:14" ht="12.75" outlineLevel="1">
      <c r="A40" s="1">
        <v>201909</v>
      </c>
      <c r="E40" s="3" t="e">
        <f t="shared" si="2"/>
        <v>#DIV/0!</v>
      </c>
      <c r="G40" s="4">
        <f t="shared" si="0"/>
        <v>201909</v>
      </c>
      <c r="H40" s="5">
        <f t="shared" si="1"/>
        <v>0</v>
      </c>
      <c r="I40"/>
      <c r="J40" s="4" t="e">
        <f t="shared" si="4"/>
        <v>#DIV/0!</v>
      </c>
      <c r="K40" s="4" t="e">
        <f t="shared" si="5"/>
        <v>#DIV/0!</v>
      </c>
      <c r="L40" s="10" t="e">
        <f t="shared" si="6"/>
        <v>#DIV/0!</v>
      </c>
      <c r="M40" s="7" t="e">
        <f t="shared" si="3"/>
        <v>#DIV/0!</v>
      </c>
      <c r="N40" s="8" t="e">
        <f t="shared" si="7"/>
        <v>#DIV/0!</v>
      </c>
    </row>
    <row r="41" spans="1:14" ht="12.75" outlineLevel="1">
      <c r="A41" s="1">
        <v>201910</v>
      </c>
      <c r="E41" s="3" t="e">
        <f t="shared" si="2"/>
        <v>#DIV/0!</v>
      </c>
      <c r="G41" s="4">
        <f t="shared" si="0"/>
        <v>201910</v>
      </c>
      <c r="H41" s="5">
        <f t="shared" si="1"/>
        <v>0</v>
      </c>
      <c r="I41"/>
      <c r="J41" s="4" t="e">
        <f t="shared" si="4"/>
        <v>#DIV/0!</v>
      </c>
      <c r="K41" s="4" t="e">
        <f t="shared" si="5"/>
        <v>#DIV/0!</v>
      </c>
      <c r="L41" s="10" t="e">
        <f t="shared" si="6"/>
        <v>#DIV/0!</v>
      </c>
      <c r="M41" s="7" t="e">
        <f t="shared" si="3"/>
        <v>#DIV/0!</v>
      </c>
      <c r="N41" s="8" t="e">
        <f t="shared" si="7"/>
        <v>#DIV/0!</v>
      </c>
    </row>
    <row r="42" spans="1:14" ht="12.75" outlineLevel="1">
      <c r="A42" s="1">
        <v>201911</v>
      </c>
      <c r="E42" s="3" t="e">
        <f t="shared" si="2"/>
        <v>#DIV/0!</v>
      </c>
      <c r="G42" s="4">
        <f t="shared" si="0"/>
        <v>201911</v>
      </c>
      <c r="H42" s="5">
        <f t="shared" si="1"/>
        <v>0</v>
      </c>
      <c r="I42"/>
      <c r="J42" s="4" t="e">
        <f t="shared" si="4"/>
        <v>#DIV/0!</v>
      </c>
      <c r="K42" s="4" t="e">
        <f t="shared" si="5"/>
        <v>#DIV/0!</v>
      </c>
      <c r="L42" s="10" t="e">
        <f t="shared" si="6"/>
        <v>#DIV/0!</v>
      </c>
      <c r="M42" s="7" t="e">
        <f t="shared" si="3"/>
        <v>#DIV/0!</v>
      </c>
      <c r="N42" s="8" t="e">
        <f t="shared" si="7"/>
        <v>#DIV/0!</v>
      </c>
    </row>
    <row r="43" spans="1:14" ht="12.75" outlineLevel="1">
      <c r="A43" s="1">
        <v>201912</v>
      </c>
      <c r="E43" s="3" t="e">
        <f t="shared" si="2"/>
        <v>#DIV/0!</v>
      </c>
      <c r="G43" s="4">
        <f t="shared" si="0"/>
        <v>201912</v>
      </c>
      <c r="H43" s="5">
        <f t="shared" si="1"/>
        <v>0</v>
      </c>
      <c r="I43"/>
      <c r="J43" s="4" t="e">
        <f t="shared" si="4"/>
        <v>#DIV/0!</v>
      </c>
      <c r="K43" s="4" t="e">
        <f t="shared" si="5"/>
        <v>#DIV/0!</v>
      </c>
      <c r="L43" s="10" t="e">
        <f t="shared" si="6"/>
        <v>#DIV/0!</v>
      </c>
      <c r="M43" s="7" t="e">
        <f t="shared" si="3"/>
        <v>#DIV/0!</v>
      </c>
      <c r="N43" s="8" t="e">
        <f t="shared" si="7"/>
        <v>#DIV/0!</v>
      </c>
    </row>
  </sheetData>
  <sheetProtection/>
  <printOptions/>
  <pageMargins left="0.79" right="0.79" top="1.05" bottom="1.05" header="0.79" footer="0.79"/>
  <pageSetup horizontalDpi="300" verticalDpi="300" orientation="portrait" paperSize="9"/>
  <headerFooter scaleWithDoc="0" alignWithMargins="0">
    <oddHeader>&amp;C&amp;"Times New Roman,Standaard"&amp;12&amp;A</oddHeader>
    <oddFooter>&amp;C&amp;"Times New Roman,Standaard"&amp;12Pagina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98"/>
  <sheetViews>
    <sheetView zoomScale="80" zoomScaleNormal="80" workbookViewId="0" topLeftCell="A55">
      <selection activeCell="C89" sqref="C89"/>
    </sheetView>
  </sheetViews>
  <sheetFormatPr defaultColWidth="12.28125" defaultRowHeight="12.75" customHeight="1" outlineLevelRow="1"/>
  <cols>
    <col min="1" max="1" width="8.7109375" style="1" bestFit="1" customWidth="1"/>
    <col min="2" max="2" width="8.140625" style="2" bestFit="1" customWidth="1"/>
    <col min="3" max="3" width="8.28125" style="2" bestFit="1" customWidth="1"/>
    <col min="4" max="4" width="11.57421875" style="0" bestFit="1" customWidth="1"/>
    <col min="5" max="5" width="11.57421875" style="3" bestFit="1" customWidth="1"/>
    <col min="6" max="6" width="11.57421875" style="0" bestFit="1" customWidth="1"/>
    <col min="7" max="7" width="11.57421875" style="23" bestFit="1" customWidth="1"/>
    <col min="8" max="8" width="11.57421875" style="13" bestFit="1" customWidth="1"/>
    <col min="9" max="9" width="11.57421875" style="6" bestFit="1" customWidth="1"/>
    <col min="10" max="12" width="11.57421875" style="12" bestFit="1" customWidth="1"/>
    <col min="13" max="13" width="11.57421875" style="7" bestFit="1" customWidth="1"/>
    <col min="14" max="14" width="11.57421875" style="8" bestFit="1" customWidth="1"/>
    <col min="15" max="16384" width="11.57421875" style="0" bestFit="1" customWidth="1"/>
  </cols>
  <sheetData>
    <row r="1" spans="2:23" ht="12.75" outlineLevel="1">
      <c r="B1" s="2" t="s">
        <v>179</v>
      </c>
      <c r="C1" s="2" t="s">
        <v>0</v>
      </c>
      <c r="G1" s="23" t="str">
        <f>B1</f>
        <v>ACKB</v>
      </c>
      <c r="Q1">
        <v>2017</v>
      </c>
      <c r="R1">
        <v>2016</v>
      </c>
      <c r="S1">
        <v>2015</v>
      </c>
      <c r="T1">
        <v>2014</v>
      </c>
      <c r="U1">
        <v>2013</v>
      </c>
      <c r="V1">
        <v>2012</v>
      </c>
      <c r="W1">
        <v>2011</v>
      </c>
    </row>
    <row r="2" spans="1:23" ht="12.75" outlineLevel="1">
      <c r="A2" s="1" t="s">
        <v>1</v>
      </c>
      <c r="B2" s="2" t="s">
        <v>5</v>
      </c>
      <c r="C2" s="2" t="s">
        <v>5</v>
      </c>
      <c r="E2" s="3" t="s">
        <v>6</v>
      </c>
      <c r="G2" s="23" t="s">
        <v>1</v>
      </c>
      <c r="H2" s="13" t="s">
        <v>7</v>
      </c>
      <c r="J2" s="12" t="s">
        <v>8</v>
      </c>
      <c r="K2" s="12" t="s">
        <v>9</v>
      </c>
      <c r="L2" s="12" t="s">
        <v>10</v>
      </c>
      <c r="N2" s="8" t="s">
        <v>11</v>
      </c>
      <c r="P2" s="18" t="s">
        <v>73</v>
      </c>
      <c r="Q2" s="18">
        <v>33.5</v>
      </c>
      <c r="R2" s="21">
        <v>33.5</v>
      </c>
      <c r="S2" s="21">
        <v>33.5</v>
      </c>
      <c r="T2" s="21">
        <v>33.5</v>
      </c>
      <c r="U2" s="21">
        <v>33.5</v>
      </c>
      <c r="V2" s="21">
        <v>33.497</v>
      </c>
      <c r="W2" s="25">
        <v>33.497</v>
      </c>
    </row>
    <row r="3" spans="1:23" ht="12.75" outlineLevel="1">
      <c r="A3" s="1">
        <v>201201</v>
      </c>
      <c r="B3" s="9">
        <v>59.1</v>
      </c>
      <c r="C3" s="2">
        <v>2206.8</v>
      </c>
      <c r="G3" s="23">
        <f aca="true" t="shared" si="0" ref="G3:G66">A3</f>
        <v>201201</v>
      </c>
      <c r="H3" s="13">
        <f aca="true" t="shared" si="1" ref="H3:H66">$B3</f>
        <v>59.1</v>
      </c>
      <c r="L3" s="16"/>
      <c r="P3" s="18" t="s">
        <v>78</v>
      </c>
      <c r="Q3" s="18" t="s">
        <v>180</v>
      </c>
      <c r="R3" s="21" t="s">
        <v>181</v>
      </c>
      <c r="S3" s="21" t="s">
        <v>182</v>
      </c>
      <c r="T3" s="21" t="s">
        <v>183</v>
      </c>
      <c r="U3" s="21" t="s">
        <v>184</v>
      </c>
      <c r="V3" s="21" t="s">
        <v>185</v>
      </c>
      <c r="W3" s="25" t="s">
        <v>186</v>
      </c>
    </row>
    <row r="4" spans="1:23" ht="12.75" outlineLevel="1">
      <c r="A4" s="1">
        <v>201202</v>
      </c>
      <c r="B4" s="9">
        <v>59.99</v>
      </c>
      <c r="C4" s="2">
        <v>2275.86</v>
      </c>
      <c r="E4" s="3">
        <f aca="true" t="shared" si="2" ref="E4:E67">100*($B4-$B3)/$B4</f>
        <v>1.4835805967661286</v>
      </c>
      <c r="G4" s="23">
        <f t="shared" si="0"/>
        <v>201202</v>
      </c>
      <c r="H4" s="13">
        <f t="shared" si="1"/>
        <v>59.99</v>
      </c>
      <c r="L4" s="16"/>
      <c r="P4" s="18" t="s">
        <v>86</v>
      </c>
      <c r="Q4" s="18" t="s">
        <v>187</v>
      </c>
      <c r="R4" s="21" t="s">
        <v>188</v>
      </c>
      <c r="S4" s="21" t="s">
        <v>189</v>
      </c>
      <c r="T4" s="21" t="s">
        <v>190</v>
      </c>
      <c r="U4" s="21" t="s">
        <v>191</v>
      </c>
      <c r="V4" s="21" t="s">
        <v>192</v>
      </c>
      <c r="W4" s="25" t="s">
        <v>193</v>
      </c>
    </row>
    <row r="5" spans="1:23" ht="12.75" outlineLevel="1">
      <c r="A5" s="1">
        <v>201203</v>
      </c>
      <c r="B5" s="9">
        <v>61.11</v>
      </c>
      <c r="C5" s="2">
        <v>2324.05</v>
      </c>
      <c r="E5" s="3">
        <f t="shared" si="2"/>
        <v>1.8327605956471895</v>
      </c>
      <c r="G5" s="23">
        <f t="shared" si="0"/>
        <v>201203</v>
      </c>
      <c r="H5" s="13">
        <f t="shared" si="1"/>
        <v>61.11</v>
      </c>
      <c r="L5" s="16"/>
      <c r="P5" s="18" t="s">
        <v>93</v>
      </c>
      <c r="Q5" s="18" t="s">
        <v>194</v>
      </c>
      <c r="R5" s="21" t="s">
        <v>195</v>
      </c>
      <c r="S5" s="21" t="s">
        <v>196</v>
      </c>
      <c r="T5" s="21" t="s">
        <v>197</v>
      </c>
      <c r="U5" s="21" t="s">
        <v>198</v>
      </c>
      <c r="V5" s="21" t="s">
        <v>199</v>
      </c>
      <c r="W5" s="25" t="s">
        <v>200</v>
      </c>
    </row>
    <row r="6" spans="1:23" ht="12.75" outlineLevel="1">
      <c r="A6" s="1">
        <v>201204</v>
      </c>
      <c r="B6" s="9">
        <v>62.34</v>
      </c>
      <c r="C6" s="2">
        <v>2208.44</v>
      </c>
      <c r="E6" s="3">
        <f t="shared" si="2"/>
        <v>1.9730510105871093</v>
      </c>
      <c r="G6" s="23">
        <f t="shared" si="0"/>
        <v>201204</v>
      </c>
      <c r="H6" s="13">
        <f t="shared" si="1"/>
        <v>62.34</v>
      </c>
      <c r="L6" s="16"/>
      <c r="P6" s="18" t="s">
        <v>101</v>
      </c>
      <c r="Q6" s="18" t="s">
        <v>201</v>
      </c>
      <c r="R6" s="21" t="s">
        <v>202</v>
      </c>
      <c r="S6" s="21" t="s">
        <v>203</v>
      </c>
      <c r="T6" s="21" t="s">
        <v>204</v>
      </c>
      <c r="U6" s="21" t="s">
        <v>205</v>
      </c>
      <c r="V6" s="21" t="s">
        <v>206</v>
      </c>
      <c r="W6" s="25" t="s">
        <v>206</v>
      </c>
    </row>
    <row r="7" spans="1:23" ht="12.75" outlineLevel="1">
      <c r="A7" s="1">
        <v>201205</v>
      </c>
      <c r="B7" s="9">
        <v>60.34</v>
      </c>
      <c r="C7" s="2">
        <v>2093.56</v>
      </c>
      <c r="E7" s="3">
        <f t="shared" si="2"/>
        <v>-3.3145508783559827</v>
      </c>
      <c r="G7" s="23">
        <f t="shared" si="0"/>
        <v>201205</v>
      </c>
      <c r="H7" s="13">
        <f t="shared" si="1"/>
        <v>60.34</v>
      </c>
      <c r="L7" s="16"/>
      <c r="P7" s="18" t="s">
        <v>109</v>
      </c>
      <c r="Q7" s="18" t="s">
        <v>207</v>
      </c>
      <c r="R7" s="21" t="s">
        <v>208</v>
      </c>
      <c r="S7" s="21" t="s">
        <v>209</v>
      </c>
      <c r="T7" s="21" t="s">
        <v>210</v>
      </c>
      <c r="U7" s="21" t="s">
        <v>211</v>
      </c>
      <c r="V7" s="21" t="s">
        <v>212</v>
      </c>
      <c r="W7" s="25" t="s">
        <v>213</v>
      </c>
    </row>
    <row r="8" spans="1:23" ht="12.75" outlineLevel="1">
      <c r="A8" s="1">
        <v>201206</v>
      </c>
      <c r="B8" s="9">
        <v>60.78</v>
      </c>
      <c r="C8" s="2">
        <v>2227.63</v>
      </c>
      <c r="E8" s="3">
        <f t="shared" si="2"/>
        <v>0.7239223428759423</v>
      </c>
      <c r="G8" s="23">
        <f t="shared" si="0"/>
        <v>201206</v>
      </c>
      <c r="H8" s="13">
        <f t="shared" si="1"/>
        <v>60.78</v>
      </c>
      <c r="L8" s="16"/>
      <c r="P8" s="18" t="s">
        <v>125</v>
      </c>
      <c r="Q8" s="18" t="s">
        <v>214</v>
      </c>
      <c r="R8" s="21" t="s">
        <v>215</v>
      </c>
      <c r="S8" s="21" t="s">
        <v>216</v>
      </c>
      <c r="T8" s="21" t="s">
        <v>217</v>
      </c>
      <c r="U8" s="21" t="s">
        <v>218</v>
      </c>
      <c r="V8" s="21" t="s">
        <v>219</v>
      </c>
      <c r="W8" s="25" t="s">
        <v>220</v>
      </c>
    </row>
    <row r="9" spans="1:23" ht="12.75" outlineLevel="1">
      <c r="A9" s="1">
        <v>201207</v>
      </c>
      <c r="B9" s="9">
        <v>61.190000000000005</v>
      </c>
      <c r="C9" s="2">
        <v>2274.84</v>
      </c>
      <c r="E9" s="3">
        <f t="shared" si="2"/>
        <v>0.6700441248570088</v>
      </c>
      <c r="G9" s="23">
        <f t="shared" si="0"/>
        <v>201207</v>
      </c>
      <c r="H9" s="13">
        <f t="shared" si="1"/>
        <v>61.190000000000005</v>
      </c>
      <c r="L9" s="16"/>
      <c r="P9" s="18" t="s">
        <v>133</v>
      </c>
      <c r="Q9" s="18" t="s">
        <v>221</v>
      </c>
      <c r="R9" s="21" t="s">
        <v>222</v>
      </c>
      <c r="S9" s="21" t="s">
        <v>197</v>
      </c>
      <c r="T9" s="21" t="s">
        <v>223</v>
      </c>
      <c r="U9" s="21" t="s">
        <v>224</v>
      </c>
      <c r="V9" s="21" t="s">
        <v>225</v>
      </c>
      <c r="W9" s="25" t="s">
        <v>226</v>
      </c>
    </row>
    <row r="10" spans="1:23" ht="12.75" outlineLevel="1">
      <c r="A10" s="1">
        <v>201208</v>
      </c>
      <c r="B10" s="9">
        <v>60.27</v>
      </c>
      <c r="C10" s="2">
        <v>2345.69</v>
      </c>
      <c r="E10" s="3">
        <f t="shared" si="2"/>
        <v>-1.5264642442342817</v>
      </c>
      <c r="G10" s="23">
        <f t="shared" si="0"/>
        <v>201208</v>
      </c>
      <c r="H10" s="13">
        <f t="shared" si="1"/>
        <v>60.27</v>
      </c>
      <c r="L10" s="16"/>
      <c r="P10" s="18" t="s">
        <v>141</v>
      </c>
      <c r="Q10" s="18" t="s">
        <v>227</v>
      </c>
      <c r="R10" s="21" t="s">
        <v>228</v>
      </c>
      <c r="S10" s="21" t="s">
        <v>229</v>
      </c>
      <c r="T10" s="21" t="s">
        <v>230</v>
      </c>
      <c r="U10" s="21" t="s">
        <v>231</v>
      </c>
      <c r="V10" s="21" t="s">
        <v>232</v>
      </c>
      <c r="W10" s="25" t="s">
        <v>233</v>
      </c>
    </row>
    <row r="11" spans="1:12" ht="12.75" outlineLevel="1">
      <c r="A11" s="1">
        <v>201209</v>
      </c>
      <c r="B11" s="9">
        <v>61.45</v>
      </c>
      <c r="C11" s="2">
        <v>2373.3300000000004</v>
      </c>
      <c r="E11" s="3">
        <f t="shared" si="2"/>
        <v>1.9202603742880384</v>
      </c>
      <c r="G11" s="23">
        <f t="shared" si="0"/>
        <v>201209</v>
      </c>
      <c r="H11" s="13">
        <f t="shared" si="1"/>
        <v>61.45</v>
      </c>
      <c r="L11" s="16"/>
    </row>
    <row r="12" spans="1:12" ht="12.75" outlineLevel="1">
      <c r="A12" s="1">
        <v>201210</v>
      </c>
      <c r="B12" s="9">
        <v>61.61</v>
      </c>
      <c r="C12" s="2">
        <v>2369.21</v>
      </c>
      <c r="E12" s="3">
        <f t="shared" si="2"/>
        <v>0.25969810095763124</v>
      </c>
      <c r="G12" s="23">
        <f t="shared" si="0"/>
        <v>201210</v>
      </c>
      <c r="H12" s="13">
        <f t="shared" si="1"/>
        <v>61.61</v>
      </c>
      <c r="L12" s="16"/>
    </row>
    <row r="13" spans="1:12" ht="12.75" outlineLevel="1">
      <c r="A13" s="1">
        <v>201211</v>
      </c>
      <c r="B13" s="9">
        <v>61.25</v>
      </c>
      <c r="C13" s="2">
        <v>2436.9500000000003</v>
      </c>
      <c r="E13" s="3">
        <f t="shared" si="2"/>
        <v>-0.5877551020408154</v>
      </c>
      <c r="G13" s="23">
        <f t="shared" si="0"/>
        <v>201211</v>
      </c>
      <c r="H13" s="13">
        <f t="shared" si="1"/>
        <v>61.25</v>
      </c>
      <c r="L13" s="16"/>
    </row>
    <row r="14" spans="1:12" ht="12.75" outlineLevel="1">
      <c r="A14" s="1">
        <v>201212</v>
      </c>
      <c r="B14" s="9">
        <v>61.15</v>
      </c>
      <c r="C14" s="2">
        <v>2475.8100000000004</v>
      </c>
      <c r="E14" s="3">
        <f t="shared" si="2"/>
        <v>-0.16353229762878402</v>
      </c>
      <c r="G14" s="23">
        <f t="shared" si="0"/>
        <v>201212</v>
      </c>
      <c r="H14" s="13">
        <f t="shared" si="1"/>
        <v>61.15</v>
      </c>
      <c r="L14" s="16"/>
    </row>
    <row r="15" spans="1:14" ht="12.75" outlineLevel="1">
      <c r="A15" s="1">
        <v>201301</v>
      </c>
      <c r="B15" s="9">
        <v>67.13</v>
      </c>
      <c r="C15" s="2">
        <v>2520.3500000000004</v>
      </c>
      <c r="E15" s="3">
        <f t="shared" si="2"/>
        <v>8.908088782958435</v>
      </c>
      <c r="G15" s="23">
        <f t="shared" si="0"/>
        <v>201301</v>
      </c>
      <c r="H15" s="13">
        <f t="shared" si="1"/>
        <v>67.13</v>
      </c>
      <c r="J15" s="12">
        <f aca="true" t="shared" si="3" ref="J15:J78">100-100*($B15-$B3)/$B15</f>
        <v>88.03813496201401</v>
      </c>
      <c r="K15" s="12">
        <f aca="true" t="shared" si="4" ref="K15:K78">100*AVERAGE($B4:$B15)/$B15</f>
        <v>91.68901137097174</v>
      </c>
      <c r="L15" s="16">
        <f aca="true" t="shared" si="5" ref="L15:L78">100*(AVERAGE($C4:$C15)/$C15)/(AVERAGE($B4:$B15)/$B15)</f>
        <v>100.70359807149548</v>
      </c>
      <c r="M15" s="7" t="str">
        <f aca="true" t="shared" si="6" ref="M15:M78">IF(AND(AVERAGE($B7:$B15)/$B15&lt;1,(AVERAGE($C7:$C15)/$C15/(AVERAGE($B7:$B15)/$B15))&gt;1),"*","")</f>
        <v>*</v>
      </c>
      <c r="N15" s="8">
        <f aca="true" t="shared" si="7" ref="N15:N78">100*AVERAGE($E4:$E15)/STDEVA($E4:$E15)</f>
        <v>34.56074346994398</v>
      </c>
    </row>
    <row r="16" spans="1:14" ht="12.75" outlineLevel="1">
      <c r="A16" s="1">
        <v>201302</v>
      </c>
      <c r="B16" s="9">
        <v>68.51</v>
      </c>
      <c r="C16" s="2">
        <v>2569.17</v>
      </c>
      <c r="E16" s="3">
        <f t="shared" si="2"/>
        <v>2.014304481097664</v>
      </c>
      <c r="G16" s="23">
        <f t="shared" si="0"/>
        <v>201302</v>
      </c>
      <c r="H16" s="13">
        <f t="shared" si="1"/>
        <v>68.51</v>
      </c>
      <c r="J16" s="12">
        <f t="shared" si="3"/>
        <v>87.5638592906145</v>
      </c>
      <c r="K16" s="12">
        <f t="shared" si="4"/>
        <v>90.87846056536758</v>
      </c>
      <c r="L16" s="16">
        <f t="shared" si="5"/>
        <v>100.71798565298741</v>
      </c>
      <c r="M16" s="7" t="str">
        <f t="shared" si="6"/>
        <v>*</v>
      </c>
      <c r="N16" s="8">
        <f t="shared" si="7"/>
        <v>35.92398659894436</v>
      </c>
    </row>
    <row r="17" spans="1:14" ht="12.75" outlineLevel="1">
      <c r="A17" s="1">
        <v>201303</v>
      </c>
      <c r="B17" s="9">
        <v>64.72</v>
      </c>
      <c r="C17" s="2">
        <v>2592.19</v>
      </c>
      <c r="E17" s="3">
        <f t="shared" si="2"/>
        <v>-5.855995055624237</v>
      </c>
      <c r="G17" s="23">
        <f t="shared" si="0"/>
        <v>201303</v>
      </c>
      <c r="H17" s="13">
        <f t="shared" si="1"/>
        <v>64.72</v>
      </c>
      <c r="J17" s="12">
        <f t="shared" si="3"/>
        <v>94.4221260815822</v>
      </c>
      <c r="K17" s="12">
        <f t="shared" si="4"/>
        <v>96.66512154923775</v>
      </c>
      <c r="L17" s="16">
        <f t="shared" si="5"/>
        <v>94.73957430431886</v>
      </c>
      <c r="M17" s="7">
        <f t="shared" si="6"/>
      </c>
      <c r="N17" s="8">
        <f t="shared" si="7"/>
        <v>11.817064803816136</v>
      </c>
    </row>
    <row r="18" spans="1:14" ht="12.75" outlineLevel="1">
      <c r="A18" s="1">
        <v>201304</v>
      </c>
      <c r="B18" s="9">
        <v>63.46</v>
      </c>
      <c r="C18" s="2">
        <v>2643.42</v>
      </c>
      <c r="E18" s="3">
        <f t="shared" si="2"/>
        <v>-1.9855026788528176</v>
      </c>
      <c r="G18" s="23">
        <f t="shared" si="0"/>
        <v>201304</v>
      </c>
      <c r="H18" s="13">
        <f t="shared" si="1"/>
        <v>63.46</v>
      </c>
      <c r="J18" s="12">
        <f t="shared" si="3"/>
        <v>98.2351087299086</v>
      </c>
      <c r="K18" s="12">
        <f t="shared" si="4"/>
        <v>98.73148439962182</v>
      </c>
      <c r="L18" s="16">
        <f t="shared" si="5"/>
        <v>92.34799910273512</v>
      </c>
      <c r="M18" s="7">
        <f t="shared" si="6"/>
      </c>
      <c r="N18" s="8">
        <f t="shared" si="7"/>
        <v>2.4821951202955765</v>
      </c>
    </row>
    <row r="19" spans="1:14" ht="12.75" outlineLevel="1">
      <c r="A19" s="1">
        <v>201305</v>
      </c>
      <c r="B19" s="9">
        <v>67.2</v>
      </c>
      <c r="C19" s="2">
        <v>2649.36</v>
      </c>
      <c r="E19" s="3">
        <f t="shared" si="2"/>
        <v>5.565476190476193</v>
      </c>
      <c r="G19" s="23">
        <f t="shared" si="0"/>
        <v>201305</v>
      </c>
      <c r="H19" s="13">
        <f t="shared" si="1"/>
        <v>67.2</v>
      </c>
      <c r="J19" s="12">
        <f t="shared" si="3"/>
        <v>89.79166666666667</v>
      </c>
      <c r="K19" s="12">
        <f t="shared" si="4"/>
        <v>94.0873015873016</v>
      </c>
      <c r="L19" s="16">
        <f t="shared" si="5"/>
        <v>98.54714424748205</v>
      </c>
      <c r="M19" s="7">
        <f t="shared" si="6"/>
      </c>
      <c r="N19" s="8">
        <f t="shared" si="7"/>
        <v>22.30272324503554</v>
      </c>
    </row>
    <row r="20" spans="1:14" ht="12.75" outlineLevel="1">
      <c r="A20" s="1">
        <v>201306</v>
      </c>
      <c r="B20" s="9">
        <v>64.45</v>
      </c>
      <c r="C20" s="2">
        <v>2526.11</v>
      </c>
      <c r="E20" s="3">
        <f t="shared" si="2"/>
        <v>-4.266873545384018</v>
      </c>
      <c r="G20" s="23">
        <f t="shared" si="0"/>
        <v>201306</v>
      </c>
      <c r="H20" s="13">
        <f t="shared" si="1"/>
        <v>64.45</v>
      </c>
      <c r="J20" s="12">
        <f t="shared" si="3"/>
        <v>94.3056633048875</v>
      </c>
      <c r="K20" s="12">
        <f t="shared" si="4"/>
        <v>98.57641582622189</v>
      </c>
      <c r="L20" s="16">
        <f t="shared" si="5"/>
        <v>99.64742944191383</v>
      </c>
      <c r="M20" s="7" t="str">
        <f t="shared" si="6"/>
        <v>*</v>
      </c>
      <c r="N20" s="8">
        <f t="shared" si="7"/>
        <v>10.32524486231627</v>
      </c>
    </row>
    <row r="21" spans="1:14" ht="12.75" outlineLevel="1">
      <c r="A21" s="1">
        <v>201307</v>
      </c>
      <c r="B21" s="9">
        <v>68.22</v>
      </c>
      <c r="C21" s="2">
        <v>2662.68</v>
      </c>
      <c r="E21" s="3">
        <f t="shared" si="2"/>
        <v>5.526238639695098</v>
      </c>
      <c r="G21" s="23">
        <f t="shared" si="0"/>
        <v>201307</v>
      </c>
      <c r="H21" s="13">
        <f t="shared" si="1"/>
        <v>68.22</v>
      </c>
      <c r="J21" s="12">
        <f t="shared" si="3"/>
        <v>89.69510407505132</v>
      </c>
      <c r="K21" s="12">
        <f t="shared" si="4"/>
        <v>93.98758917228575</v>
      </c>
      <c r="L21" s="16">
        <f t="shared" si="5"/>
        <v>100.44355778955642</v>
      </c>
      <c r="M21" s="7" t="str">
        <f t="shared" si="6"/>
        <v>*</v>
      </c>
      <c r="N21" s="8">
        <f t="shared" si="7"/>
        <v>19.177299485371755</v>
      </c>
    </row>
    <row r="22" spans="1:14" ht="12.75" outlineLevel="1">
      <c r="A22" s="1">
        <v>201308</v>
      </c>
      <c r="B22" s="9">
        <v>67.85</v>
      </c>
      <c r="C22" s="2">
        <v>2673.42</v>
      </c>
      <c r="E22" s="3">
        <f t="shared" si="2"/>
        <v>-0.5453205600589603</v>
      </c>
      <c r="G22" s="23">
        <f t="shared" si="0"/>
        <v>201308</v>
      </c>
      <c r="H22" s="13">
        <f t="shared" si="1"/>
        <v>67.85</v>
      </c>
      <c r="J22" s="12">
        <f t="shared" si="3"/>
        <v>88.82829771554901</v>
      </c>
      <c r="K22" s="12">
        <f t="shared" si="4"/>
        <v>95.43109801031692</v>
      </c>
      <c r="L22" s="16">
        <f t="shared" si="5"/>
        <v>99.59729687269689</v>
      </c>
      <c r="M22" s="7">
        <f t="shared" si="6"/>
      </c>
      <c r="N22" s="8">
        <f t="shared" si="7"/>
        <v>21.29470198494912</v>
      </c>
    </row>
    <row r="23" spans="1:14" ht="12.75" outlineLevel="1">
      <c r="A23" s="1">
        <v>201309</v>
      </c>
      <c r="B23" s="9">
        <v>75.64</v>
      </c>
      <c r="C23" s="2">
        <v>2802.27</v>
      </c>
      <c r="E23" s="3">
        <f t="shared" si="2"/>
        <v>10.298783712321532</v>
      </c>
      <c r="G23" s="23">
        <f t="shared" si="0"/>
        <v>201309</v>
      </c>
      <c r="H23" s="13">
        <f t="shared" si="1"/>
        <v>75.64</v>
      </c>
      <c r="J23" s="12">
        <f t="shared" si="3"/>
        <v>81.24008461131677</v>
      </c>
      <c r="K23" s="12">
        <f t="shared" si="4"/>
        <v>87.16618191433105</v>
      </c>
      <c r="L23" s="16">
        <f t="shared" si="5"/>
        <v>105.4905219828816</v>
      </c>
      <c r="M23" s="7" t="str">
        <f t="shared" si="6"/>
        <v>*</v>
      </c>
      <c r="N23" s="8">
        <f t="shared" si="7"/>
        <v>31.798815643939438</v>
      </c>
    </row>
    <row r="24" spans="1:14" ht="12.75" outlineLevel="1">
      <c r="A24" s="1">
        <v>201310</v>
      </c>
      <c r="B24" s="2">
        <v>79.79</v>
      </c>
      <c r="C24" s="2">
        <v>2904.3500000000004</v>
      </c>
      <c r="E24" s="3">
        <f t="shared" si="2"/>
        <v>5.201153026695081</v>
      </c>
      <c r="G24" s="23">
        <f t="shared" si="0"/>
        <v>201310</v>
      </c>
      <c r="H24" s="13">
        <f t="shared" si="1"/>
        <v>79.79</v>
      </c>
      <c r="J24" s="12">
        <f t="shared" si="3"/>
        <v>77.21518987341771</v>
      </c>
      <c r="K24" s="12">
        <f t="shared" si="4"/>
        <v>84.53126958265447</v>
      </c>
      <c r="L24" s="16">
        <f t="shared" si="5"/>
        <v>106.77190991198528</v>
      </c>
      <c r="M24" s="7" t="str">
        <f t="shared" si="6"/>
        <v>*</v>
      </c>
      <c r="N24" s="8">
        <f t="shared" si="7"/>
        <v>39.35226708509512</v>
      </c>
    </row>
    <row r="25" spans="1:14" ht="12.75" outlineLevel="1">
      <c r="A25" s="1">
        <v>201311</v>
      </c>
      <c r="B25" s="2">
        <v>81.58</v>
      </c>
      <c r="C25" s="2">
        <v>2870.8900000000003</v>
      </c>
      <c r="E25" s="3">
        <f t="shared" si="2"/>
        <v>2.194165236577583</v>
      </c>
      <c r="G25" s="23">
        <f t="shared" si="0"/>
        <v>201311</v>
      </c>
      <c r="H25" s="13">
        <f t="shared" si="1"/>
        <v>81.58</v>
      </c>
      <c r="J25" s="12">
        <f t="shared" si="3"/>
        <v>75.07967639127237</v>
      </c>
      <c r="K25" s="12">
        <f t="shared" si="4"/>
        <v>84.75320748549481</v>
      </c>
      <c r="L25" s="16">
        <f t="shared" si="5"/>
        <v>109.21966747281103</v>
      </c>
      <c r="M25" s="7" t="str">
        <f t="shared" si="6"/>
        <v>*</v>
      </c>
      <c r="N25" s="8">
        <f t="shared" si="7"/>
        <v>44.467080652637996</v>
      </c>
    </row>
    <row r="26" spans="1:14" ht="12.75" outlineLevel="1">
      <c r="A26" s="1">
        <v>201312</v>
      </c>
      <c r="B26" s="2">
        <v>85.16</v>
      </c>
      <c r="C26" s="2">
        <v>2923.82</v>
      </c>
      <c r="E26" s="3">
        <f t="shared" si="2"/>
        <v>4.203851573508688</v>
      </c>
      <c r="G26" s="23">
        <f t="shared" si="0"/>
        <v>201312</v>
      </c>
      <c r="H26" s="13">
        <f t="shared" si="1"/>
        <v>85.16</v>
      </c>
      <c r="J26" s="12">
        <f t="shared" si="3"/>
        <v>71.80601221230624</v>
      </c>
      <c r="K26" s="12">
        <f t="shared" si="4"/>
        <v>83.53980742132457</v>
      </c>
      <c r="L26" s="16">
        <f t="shared" si="5"/>
        <v>110.32862641218051</v>
      </c>
      <c r="M26" s="7" t="str">
        <f t="shared" si="6"/>
        <v>*</v>
      </c>
      <c r="N26" s="8">
        <f t="shared" si="7"/>
        <v>52.01755377826528</v>
      </c>
    </row>
    <row r="27" spans="1:14" ht="12.75" outlineLevel="1">
      <c r="A27" s="1">
        <v>201401</v>
      </c>
      <c r="B27" s="2">
        <v>80.21000000000001</v>
      </c>
      <c r="C27" s="2">
        <v>2891.25</v>
      </c>
      <c r="E27" s="3">
        <f t="shared" si="2"/>
        <v>-6.171300336616367</v>
      </c>
      <c r="G27" s="23">
        <f t="shared" si="0"/>
        <v>201401</v>
      </c>
      <c r="H27" s="13">
        <f t="shared" si="1"/>
        <v>80.21000000000001</v>
      </c>
      <c r="J27" s="12">
        <f t="shared" si="3"/>
        <v>83.69280638324398</v>
      </c>
      <c r="K27" s="12">
        <f t="shared" si="4"/>
        <v>90.05423263932177</v>
      </c>
      <c r="L27" s="16">
        <f t="shared" si="5"/>
        <v>104.6876173737363</v>
      </c>
      <c r="M27" s="7" t="str">
        <f t="shared" si="6"/>
        <v>*</v>
      </c>
      <c r="N27" s="8">
        <f t="shared" si="7"/>
        <v>26.070894647765577</v>
      </c>
    </row>
    <row r="28" spans="1:14" ht="12.75" outlineLevel="1">
      <c r="A28" s="1">
        <v>201402</v>
      </c>
      <c r="B28" s="2">
        <v>84.94000000000001</v>
      </c>
      <c r="C28" s="2">
        <v>3096.9100000000003</v>
      </c>
      <c r="E28" s="3">
        <f t="shared" si="2"/>
        <v>5.568636684718629</v>
      </c>
      <c r="G28" s="23">
        <f t="shared" si="0"/>
        <v>201402</v>
      </c>
      <c r="H28" s="13">
        <f t="shared" si="1"/>
        <v>84.94000000000001</v>
      </c>
      <c r="J28" s="12">
        <f t="shared" si="3"/>
        <v>80.65693430656934</v>
      </c>
      <c r="K28" s="12">
        <f t="shared" si="4"/>
        <v>86.65136174554587</v>
      </c>
      <c r="L28" s="16">
        <f t="shared" si="5"/>
        <v>103.21249640937492</v>
      </c>
      <c r="M28" s="7" t="str">
        <f t="shared" si="6"/>
        <v>*</v>
      </c>
      <c r="N28" s="8">
        <f t="shared" si="7"/>
        <v>30.95166755505005</v>
      </c>
    </row>
    <row r="29" spans="1:14" ht="12.75" outlineLevel="1">
      <c r="A29" s="1">
        <v>201403</v>
      </c>
      <c r="B29" s="2">
        <v>91.76</v>
      </c>
      <c r="C29" s="2">
        <v>3129.94</v>
      </c>
      <c r="E29" s="3">
        <f t="shared" si="2"/>
        <v>7.4324324324324245</v>
      </c>
      <c r="G29" s="23">
        <f t="shared" si="0"/>
        <v>201403</v>
      </c>
      <c r="H29" s="13">
        <f t="shared" si="1"/>
        <v>91.76</v>
      </c>
      <c r="J29" s="12">
        <f t="shared" si="3"/>
        <v>70.53182214472537</v>
      </c>
      <c r="K29" s="12">
        <f t="shared" si="4"/>
        <v>82.66673931996512</v>
      </c>
      <c r="L29" s="16">
        <f t="shared" si="5"/>
        <v>108.77769040984897</v>
      </c>
      <c r="M29" s="7" t="str">
        <f t="shared" si="6"/>
        <v>*</v>
      </c>
      <c r="N29" s="8">
        <f t="shared" si="7"/>
        <v>55.23448843726284</v>
      </c>
    </row>
    <row r="30" spans="1:14" ht="12.75" outlineLevel="1">
      <c r="A30" s="1">
        <v>201404</v>
      </c>
      <c r="B30" s="2">
        <v>93.2</v>
      </c>
      <c r="C30" s="2">
        <v>3089.8</v>
      </c>
      <c r="E30" s="3">
        <f t="shared" si="2"/>
        <v>1.545064377682401</v>
      </c>
      <c r="G30" s="23">
        <f t="shared" si="0"/>
        <v>201404</v>
      </c>
      <c r="H30" s="13">
        <f t="shared" si="1"/>
        <v>93.2</v>
      </c>
      <c r="J30" s="12">
        <f t="shared" si="3"/>
        <v>68.09012875536482</v>
      </c>
      <c r="K30" s="12">
        <f t="shared" si="4"/>
        <v>84.04864091559371</v>
      </c>
      <c r="L30" s="16">
        <f t="shared" si="5"/>
        <v>109.81150608109317</v>
      </c>
      <c r="M30" s="7" t="str">
        <f t="shared" si="6"/>
        <v>*</v>
      </c>
      <c r="N30" s="8">
        <f t="shared" si="7"/>
        <v>63.76596139839555</v>
      </c>
    </row>
    <row r="31" spans="1:14" ht="12.75" outlineLevel="1">
      <c r="A31" s="1">
        <v>201405</v>
      </c>
      <c r="B31" s="2">
        <v>93.11999999999999</v>
      </c>
      <c r="C31" s="2">
        <v>3159.1</v>
      </c>
      <c r="E31" s="3">
        <f t="shared" si="2"/>
        <v>-0.08591065292097563</v>
      </c>
      <c r="G31" s="23">
        <f t="shared" si="0"/>
        <v>201405</v>
      </c>
      <c r="H31" s="13">
        <f t="shared" si="1"/>
        <v>93.11999999999999</v>
      </c>
      <c r="J31" s="12">
        <f t="shared" si="3"/>
        <v>72.16494845360826</v>
      </c>
      <c r="K31" s="12">
        <f t="shared" si="4"/>
        <v>86.4404352806415</v>
      </c>
      <c r="L31" s="16">
        <f t="shared" si="5"/>
        <v>105.9863585779078</v>
      </c>
      <c r="M31" s="7" t="str">
        <f t="shared" si="6"/>
        <v>*</v>
      </c>
      <c r="N31" s="8">
        <f t="shared" si="7"/>
        <v>53.821357465309354</v>
      </c>
    </row>
    <row r="32" spans="1:14" ht="12.75" outlineLevel="1">
      <c r="A32" s="1">
        <v>201406</v>
      </c>
      <c r="B32" s="2">
        <v>92.09</v>
      </c>
      <c r="C32" s="2">
        <v>3127.21</v>
      </c>
      <c r="E32" s="3">
        <f t="shared" si="2"/>
        <v>-1.1184710609186523</v>
      </c>
      <c r="G32" s="23">
        <f t="shared" si="0"/>
        <v>201406</v>
      </c>
      <c r="H32" s="13">
        <f t="shared" si="1"/>
        <v>92.09</v>
      </c>
      <c r="J32" s="12">
        <f t="shared" si="3"/>
        <v>69.98588337495929</v>
      </c>
      <c r="K32" s="12">
        <f t="shared" si="4"/>
        <v>89.90842291960764</v>
      </c>
      <c r="L32" s="16">
        <f t="shared" si="5"/>
        <v>104.71891279493622</v>
      </c>
      <c r="M32" s="7" t="str">
        <f t="shared" si="6"/>
        <v>*</v>
      </c>
      <c r="N32" s="8">
        <f t="shared" si="7"/>
        <v>63.76554094264892</v>
      </c>
    </row>
    <row r="33" spans="1:14" ht="12.75" outlineLevel="1">
      <c r="A33" s="1">
        <v>201407</v>
      </c>
      <c r="B33" s="2">
        <v>90.54</v>
      </c>
      <c r="C33" s="2">
        <v>3098.74</v>
      </c>
      <c r="E33" s="3">
        <f t="shared" si="2"/>
        <v>-1.7119505191075735</v>
      </c>
      <c r="G33" s="12">
        <f t="shared" si="0"/>
        <v>201407</v>
      </c>
      <c r="H33" s="13">
        <f t="shared" si="1"/>
        <v>90.54</v>
      </c>
      <c r="J33" s="12">
        <f t="shared" si="3"/>
        <v>75.34791252485088</v>
      </c>
      <c r="K33" s="12">
        <f t="shared" si="4"/>
        <v>93.50195125543038</v>
      </c>
      <c r="L33" s="16">
        <f t="shared" si="5"/>
        <v>102.87360423529475</v>
      </c>
      <c r="M33" s="7" t="str">
        <f t="shared" si="6"/>
        <v>*</v>
      </c>
      <c r="N33" s="8">
        <f t="shared" si="7"/>
        <v>49.19301307623892</v>
      </c>
    </row>
    <row r="34" spans="1:14" ht="12.75" outlineLevel="1">
      <c r="A34" s="1">
        <v>201408</v>
      </c>
      <c r="B34" s="2">
        <v>92.09</v>
      </c>
      <c r="C34" s="2">
        <v>3192.72</v>
      </c>
      <c r="E34" s="3">
        <f t="shared" si="2"/>
        <v>1.6831360625475047</v>
      </c>
      <c r="G34" s="12">
        <f t="shared" si="0"/>
        <v>201408</v>
      </c>
      <c r="H34" s="13">
        <f t="shared" si="1"/>
        <v>92.09</v>
      </c>
      <c r="J34" s="12">
        <f t="shared" si="3"/>
        <v>73.67792377022477</v>
      </c>
      <c r="K34" s="12">
        <f t="shared" si="4"/>
        <v>94.12169254714591</v>
      </c>
      <c r="L34" s="16">
        <f t="shared" si="5"/>
        <v>100.62809650357438</v>
      </c>
      <c r="M34" s="7">
        <f t="shared" si="6"/>
      </c>
      <c r="N34" s="8">
        <f t="shared" si="7"/>
        <v>54.22634055824453</v>
      </c>
    </row>
    <row r="35" spans="1:14" ht="12.75" outlineLevel="1">
      <c r="A35" s="1">
        <v>201409</v>
      </c>
      <c r="B35" s="2">
        <v>97.85</v>
      </c>
      <c r="C35" s="2">
        <v>3221.4</v>
      </c>
      <c r="E35" s="3">
        <f t="shared" si="2"/>
        <v>5.886561062851294</v>
      </c>
      <c r="G35" s="12">
        <f t="shared" si="0"/>
        <v>201409</v>
      </c>
      <c r="H35" s="13">
        <f t="shared" si="1"/>
        <v>97.85</v>
      </c>
      <c r="J35" s="12">
        <f t="shared" si="3"/>
        <v>77.30199284619316</v>
      </c>
      <c r="K35" s="12">
        <f t="shared" si="4"/>
        <v>90.47266223811955</v>
      </c>
      <c r="L35" s="16">
        <f t="shared" si="5"/>
        <v>104.95311380534972</v>
      </c>
      <c r="M35" s="7" t="str">
        <f t="shared" si="6"/>
        <v>*</v>
      </c>
      <c r="N35" s="8">
        <f t="shared" si="7"/>
        <v>52.60952213321493</v>
      </c>
    </row>
    <row r="36" spans="1:14" ht="12.75" outlineLevel="1">
      <c r="A36" s="1">
        <v>201410</v>
      </c>
      <c r="B36" s="2">
        <v>99.49</v>
      </c>
      <c r="C36" s="2">
        <v>3157.15</v>
      </c>
      <c r="E36" s="3">
        <f t="shared" si="2"/>
        <v>1.6484068750628211</v>
      </c>
      <c r="G36" s="12">
        <f t="shared" si="0"/>
        <v>201410</v>
      </c>
      <c r="H36" s="13">
        <f t="shared" si="1"/>
        <v>99.49</v>
      </c>
      <c r="J36" s="12">
        <f t="shared" si="3"/>
        <v>80.19901497637954</v>
      </c>
      <c r="K36" s="12">
        <f t="shared" si="4"/>
        <v>90.63138673903575</v>
      </c>
      <c r="L36" s="16">
        <f t="shared" si="5"/>
        <v>107.63767344087614</v>
      </c>
      <c r="M36" s="7" t="str">
        <f t="shared" si="6"/>
        <v>*</v>
      </c>
      <c r="N36" s="8">
        <f t="shared" si="7"/>
        <v>46.54728174593462</v>
      </c>
    </row>
    <row r="37" spans="1:14" ht="12.75" outlineLevel="1">
      <c r="A37" s="1">
        <v>201411</v>
      </c>
      <c r="B37" s="2">
        <v>98.71</v>
      </c>
      <c r="C37" s="2">
        <v>3287.9100000000003</v>
      </c>
      <c r="E37" s="3">
        <f t="shared" si="2"/>
        <v>-0.7901934960996871</v>
      </c>
      <c r="G37" s="12">
        <f t="shared" si="0"/>
        <v>201411</v>
      </c>
      <c r="H37" s="13">
        <f t="shared" si="1"/>
        <v>98.71</v>
      </c>
      <c r="J37" s="12">
        <f t="shared" si="3"/>
        <v>82.64613514334921</v>
      </c>
      <c r="K37" s="12">
        <f t="shared" si="4"/>
        <v>92.79370546719348</v>
      </c>
      <c r="L37" s="16">
        <f t="shared" si="5"/>
        <v>102.08749692930219</v>
      </c>
      <c r="M37" s="7" t="str">
        <f t="shared" si="6"/>
        <v>*</v>
      </c>
      <c r="N37" s="8">
        <f t="shared" si="7"/>
        <v>39.26594052617679</v>
      </c>
    </row>
    <row r="38" spans="1:14" ht="12.75" outlineLevel="1">
      <c r="A38" s="1">
        <v>201412</v>
      </c>
      <c r="B38" s="2">
        <v>102.1</v>
      </c>
      <c r="C38" s="2">
        <v>3285.26</v>
      </c>
      <c r="E38" s="3">
        <f t="shared" si="2"/>
        <v>3.3202742409402553</v>
      </c>
      <c r="G38" s="12">
        <f t="shared" si="0"/>
        <v>201412</v>
      </c>
      <c r="H38" s="13">
        <f t="shared" si="1"/>
        <v>102.1</v>
      </c>
      <c r="J38" s="12">
        <f t="shared" si="3"/>
        <v>83.40842311459353</v>
      </c>
      <c r="K38" s="12">
        <f t="shared" si="4"/>
        <v>91.09533137446948</v>
      </c>
      <c r="L38" s="16">
        <f t="shared" si="5"/>
        <v>105.08113333495402</v>
      </c>
      <c r="M38" s="7" t="str">
        <f t="shared" si="6"/>
        <v>*</v>
      </c>
      <c r="N38" s="8">
        <f t="shared" si="7"/>
        <v>37.82336274432968</v>
      </c>
    </row>
    <row r="39" spans="1:14" ht="12.75" outlineLevel="1">
      <c r="A39" s="1">
        <v>201501</v>
      </c>
      <c r="B39" s="2">
        <v>105.25</v>
      </c>
      <c r="C39" s="2">
        <v>3530.3100000000004</v>
      </c>
      <c r="E39" s="3">
        <f t="shared" si="2"/>
        <v>2.9928741092636635</v>
      </c>
      <c r="G39" s="12">
        <f t="shared" si="0"/>
        <v>201501</v>
      </c>
      <c r="H39" s="13">
        <f t="shared" si="1"/>
        <v>105.25</v>
      </c>
      <c r="J39" s="12">
        <f t="shared" si="3"/>
        <v>76.20902612826605</v>
      </c>
      <c r="K39" s="12">
        <f t="shared" si="4"/>
        <v>90.35154394299289</v>
      </c>
      <c r="L39" s="16">
        <f t="shared" si="5"/>
        <v>100.2617154048391</v>
      </c>
      <c r="M39" s="7">
        <f t="shared" si="6"/>
      </c>
      <c r="N39" s="8">
        <f t="shared" si="7"/>
        <v>74.51128231256995</v>
      </c>
    </row>
    <row r="40" spans="1:14" ht="12.75" outlineLevel="1">
      <c r="A40" s="1">
        <v>201502</v>
      </c>
      <c r="B40" s="2">
        <v>109.35</v>
      </c>
      <c r="C40" s="2">
        <v>3714.44</v>
      </c>
      <c r="E40" s="3">
        <f t="shared" si="2"/>
        <v>3.7494284407864606</v>
      </c>
      <c r="G40" s="12">
        <f t="shared" si="0"/>
        <v>201502</v>
      </c>
      <c r="H40" s="13">
        <f t="shared" si="1"/>
        <v>109.35</v>
      </c>
      <c r="J40" s="12">
        <f t="shared" si="3"/>
        <v>77.67718335619571</v>
      </c>
      <c r="K40" s="12">
        <f t="shared" si="4"/>
        <v>88.82411217802164</v>
      </c>
      <c r="L40" s="16">
        <f t="shared" si="5"/>
        <v>98.48999054559391</v>
      </c>
      <c r="M40" s="7">
        <f t="shared" si="6"/>
      </c>
      <c r="N40" s="8">
        <f t="shared" si="7"/>
        <v>72.9810106521877</v>
      </c>
    </row>
    <row r="41" spans="1:14" ht="12.75" outlineLevel="1">
      <c r="A41" s="1">
        <v>201503</v>
      </c>
      <c r="B41" s="2">
        <v>109.15</v>
      </c>
      <c r="C41" s="2">
        <v>3725.82</v>
      </c>
      <c r="E41" s="3">
        <f t="shared" si="2"/>
        <v>-0.18323408153915585</v>
      </c>
      <c r="G41" s="12">
        <f t="shared" si="0"/>
        <v>201503</v>
      </c>
      <c r="H41" s="13">
        <f t="shared" si="1"/>
        <v>109.15</v>
      </c>
      <c r="J41" s="12">
        <f t="shared" si="3"/>
        <v>84.0677966101695</v>
      </c>
      <c r="K41" s="12">
        <f t="shared" si="4"/>
        <v>90.31455183997556</v>
      </c>
      <c r="L41" s="16">
        <f t="shared" si="5"/>
        <v>98.04447358645405</v>
      </c>
      <c r="M41" s="7">
        <f t="shared" si="6"/>
      </c>
      <c r="N41" s="8">
        <f t="shared" si="7"/>
        <v>61.68989364417806</v>
      </c>
    </row>
    <row r="42" spans="1:14" ht="12.75" outlineLevel="1">
      <c r="A42" s="1">
        <v>201504</v>
      </c>
      <c r="B42" s="2">
        <v>109</v>
      </c>
      <c r="C42" s="2">
        <v>3674.18</v>
      </c>
      <c r="E42" s="3">
        <f t="shared" si="2"/>
        <v>-0.1376146788990878</v>
      </c>
      <c r="G42" s="12">
        <f t="shared" si="0"/>
        <v>201504</v>
      </c>
      <c r="H42" s="13">
        <f t="shared" si="1"/>
        <v>109</v>
      </c>
      <c r="J42" s="12">
        <f t="shared" si="3"/>
        <v>85.5045871559633</v>
      </c>
      <c r="K42" s="12">
        <f t="shared" si="4"/>
        <v>91.6467889908257</v>
      </c>
      <c r="L42" s="16">
        <f t="shared" si="5"/>
        <v>99.42342995991429</v>
      </c>
      <c r="M42" s="7">
        <f t="shared" si="6"/>
      </c>
      <c r="N42" s="8">
        <f t="shared" si="7"/>
        <v>54.55354330248918</v>
      </c>
    </row>
    <row r="43" spans="1:14" ht="12.75" outlineLevel="1">
      <c r="A43" s="1">
        <v>201505</v>
      </c>
      <c r="B43" s="2">
        <v>124.4</v>
      </c>
      <c r="C43" s="2">
        <v>3708.66</v>
      </c>
      <c r="E43" s="3">
        <f t="shared" si="2"/>
        <v>12.379421221864956</v>
      </c>
      <c r="G43" s="12">
        <f t="shared" si="0"/>
        <v>201505</v>
      </c>
      <c r="H43" s="13">
        <f t="shared" si="1"/>
        <v>124.4</v>
      </c>
      <c r="J43" s="12">
        <f t="shared" si="3"/>
        <v>74.85530546623794</v>
      </c>
      <c r="K43" s="12">
        <f t="shared" si="4"/>
        <v>82.39683815648446</v>
      </c>
      <c r="L43" s="16">
        <f t="shared" si="5"/>
        <v>111.05534943928754</v>
      </c>
      <c r="M43" s="7" t="str">
        <f t="shared" si="6"/>
        <v>*</v>
      </c>
      <c r="N43" s="8">
        <f t="shared" si="7"/>
        <v>59.049305817025775</v>
      </c>
    </row>
    <row r="44" spans="1:14" ht="12.75" outlineLevel="1">
      <c r="A44" s="1">
        <v>201506</v>
      </c>
      <c r="B44" s="2">
        <v>127.65</v>
      </c>
      <c r="C44" s="2">
        <v>3574.7</v>
      </c>
      <c r="E44" s="3">
        <f t="shared" si="2"/>
        <v>2.54602428515472</v>
      </c>
      <c r="G44" s="12">
        <f t="shared" si="0"/>
        <v>201506</v>
      </c>
      <c r="H44" s="13">
        <f t="shared" si="1"/>
        <v>127.65</v>
      </c>
      <c r="J44" s="12">
        <f t="shared" si="3"/>
        <v>72.14257735996867</v>
      </c>
      <c r="K44" s="12">
        <f t="shared" si="4"/>
        <v>82.62044653349002</v>
      </c>
      <c r="L44" s="16">
        <f t="shared" si="5"/>
        <v>116.16788715274065</v>
      </c>
      <c r="M44" s="7" t="str">
        <f t="shared" si="6"/>
        <v>*</v>
      </c>
      <c r="N44" s="8">
        <f t="shared" si="7"/>
        <v>69.5564191945334</v>
      </c>
    </row>
    <row r="45" spans="1:14" ht="12.75" outlineLevel="1">
      <c r="A45" s="1">
        <v>201507</v>
      </c>
      <c r="B45" s="2">
        <v>139.2</v>
      </c>
      <c r="C45" s="2">
        <v>3762.64</v>
      </c>
      <c r="E45" s="3">
        <f t="shared" si="2"/>
        <v>8.297413793103436</v>
      </c>
      <c r="G45" s="12">
        <f t="shared" si="0"/>
        <v>201507</v>
      </c>
      <c r="H45" s="13">
        <f t="shared" si="1"/>
        <v>139.2</v>
      </c>
      <c r="J45" s="12">
        <f t="shared" si="3"/>
        <v>65.04310344827587</v>
      </c>
      <c r="K45" s="12">
        <f t="shared" si="4"/>
        <v>78.67816091954025</v>
      </c>
      <c r="L45" s="16">
        <f t="shared" si="5"/>
        <v>117.7642937072127</v>
      </c>
      <c r="M45" s="7" t="str">
        <f t="shared" si="6"/>
        <v>*</v>
      </c>
      <c r="N45" s="8">
        <f t="shared" si="7"/>
        <v>90.24067335217309</v>
      </c>
    </row>
    <row r="46" spans="1:14" ht="12.75" outlineLevel="1">
      <c r="A46" s="1">
        <v>201508</v>
      </c>
      <c r="B46" s="2">
        <v>132.2</v>
      </c>
      <c r="C46" s="2">
        <v>3463.12</v>
      </c>
      <c r="E46" s="3">
        <f t="shared" si="2"/>
        <v>-5.295007564296521</v>
      </c>
      <c r="G46" s="12">
        <f t="shared" si="0"/>
        <v>201508</v>
      </c>
      <c r="H46" s="13">
        <f t="shared" si="1"/>
        <v>132.2</v>
      </c>
      <c r="J46" s="12">
        <f t="shared" si="3"/>
        <v>69.65960665658095</v>
      </c>
      <c r="K46" s="12">
        <f t="shared" si="4"/>
        <v>85.37254160363088</v>
      </c>
      <c r="L46" s="16">
        <f t="shared" si="5"/>
        <v>118.67869437017924</v>
      </c>
      <c r="M46" s="7" t="str">
        <f t="shared" si="6"/>
        <v>*</v>
      </c>
      <c r="N46" s="8">
        <f t="shared" si="7"/>
        <v>62.716934134327715</v>
      </c>
    </row>
    <row r="47" spans="1:14" ht="12.75" outlineLevel="1">
      <c r="A47" s="1">
        <v>201509</v>
      </c>
      <c r="B47" s="2">
        <v>130.1</v>
      </c>
      <c r="C47" s="2">
        <v>3296.76</v>
      </c>
      <c r="E47" s="3">
        <f t="shared" si="2"/>
        <v>-1.6141429669484968</v>
      </c>
      <c r="G47" s="12">
        <f t="shared" si="0"/>
        <v>201509</v>
      </c>
      <c r="H47" s="13">
        <f t="shared" si="1"/>
        <v>130.1</v>
      </c>
      <c r="J47" s="12">
        <f t="shared" si="3"/>
        <v>75.21137586471944</v>
      </c>
      <c r="K47" s="12">
        <f t="shared" si="4"/>
        <v>88.8162951575711</v>
      </c>
      <c r="L47" s="16">
        <f t="shared" si="5"/>
        <v>120.0480542044307</v>
      </c>
      <c r="M47" s="7" t="str">
        <f t="shared" si="6"/>
        <v>*</v>
      </c>
      <c r="N47" s="8">
        <f t="shared" si="7"/>
        <v>48.39065958794207</v>
      </c>
    </row>
    <row r="48" spans="1:14" ht="12.75" outlineLevel="1">
      <c r="A48" s="1">
        <v>201510</v>
      </c>
      <c r="B48" s="2">
        <v>138.5</v>
      </c>
      <c r="C48" s="2">
        <v>3600.2</v>
      </c>
      <c r="E48" s="3">
        <f t="shared" si="2"/>
        <v>6.064981949458488</v>
      </c>
      <c r="G48" s="12">
        <f t="shared" si="0"/>
        <v>201510</v>
      </c>
      <c r="H48" s="13">
        <f t="shared" si="1"/>
        <v>138.5</v>
      </c>
      <c r="J48" s="12">
        <f t="shared" si="3"/>
        <v>71.83393501805054</v>
      </c>
      <c r="K48" s="12">
        <f t="shared" si="4"/>
        <v>85.77677496991575</v>
      </c>
      <c r="L48" s="16">
        <f t="shared" si="5"/>
        <v>115.02086144448562</v>
      </c>
      <c r="M48" s="7" t="str">
        <f t="shared" si="6"/>
        <v>*</v>
      </c>
      <c r="N48" s="8">
        <f t="shared" si="7"/>
        <v>54.88393140868747</v>
      </c>
    </row>
    <row r="49" spans="1:14" ht="12.75" outlineLevel="1">
      <c r="A49" s="1">
        <v>201511</v>
      </c>
      <c r="B49" s="2">
        <v>131.45000000000002</v>
      </c>
      <c r="C49" s="2">
        <v>3760.8900000000003</v>
      </c>
      <c r="E49" s="3">
        <f t="shared" si="2"/>
        <v>-5.36325599087104</v>
      </c>
      <c r="G49" s="12">
        <f t="shared" si="0"/>
        <v>201511</v>
      </c>
      <c r="H49" s="13">
        <f t="shared" si="1"/>
        <v>131.45000000000002</v>
      </c>
      <c r="J49" s="12">
        <f t="shared" si="3"/>
        <v>75.09319132750093</v>
      </c>
      <c r="K49" s="12">
        <f t="shared" si="4"/>
        <v>92.45277038164066</v>
      </c>
      <c r="L49" s="16">
        <f t="shared" si="5"/>
        <v>103.28922801806485</v>
      </c>
      <c r="M49" s="7">
        <f t="shared" si="6"/>
      </c>
      <c r="N49" s="8">
        <f t="shared" si="7"/>
        <v>42.75372431613505</v>
      </c>
    </row>
    <row r="50" spans="1:14" ht="12.75" outlineLevel="1">
      <c r="A50" s="1">
        <v>201512</v>
      </c>
      <c r="B50" s="2">
        <v>136.1</v>
      </c>
      <c r="C50" s="2">
        <v>3700.3</v>
      </c>
      <c r="E50" s="3">
        <f t="shared" si="2"/>
        <v>3.4166054371785286</v>
      </c>
      <c r="G50" s="12">
        <f t="shared" si="0"/>
        <v>201512</v>
      </c>
      <c r="H50" s="13">
        <f t="shared" si="1"/>
        <v>136.1</v>
      </c>
      <c r="J50" s="12">
        <f t="shared" si="3"/>
        <v>75.01836884643645</v>
      </c>
      <c r="K50" s="12">
        <f t="shared" si="4"/>
        <v>91.37582659808965</v>
      </c>
      <c r="L50" s="16">
        <f t="shared" si="5"/>
        <v>107.24072589862561</v>
      </c>
      <c r="M50" s="7" t="str">
        <f t="shared" si="6"/>
        <v>*</v>
      </c>
      <c r="N50" s="8">
        <f t="shared" si="7"/>
        <v>42.89198001123265</v>
      </c>
    </row>
    <row r="51" spans="1:14" ht="12.75" outlineLevel="1">
      <c r="A51" s="1">
        <v>201601</v>
      </c>
      <c r="B51" s="2">
        <v>119.45</v>
      </c>
      <c r="C51" s="2">
        <v>3486.22</v>
      </c>
      <c r="E51" s="3">
        <f t="shared" si="2"/>
        <v>-13.938886563415647</v>
      </c>
      <c r="G51" s="12">
        <f t="shared" si="0"/>
        <v>201601</v>
      </c>
      <c r="H51" s="13">
        <f t="shared" si="1"/>
        <v>119.45</v>
      </c>
      <c r="J51" s="12">
        <f t="shared" si="3"/>
        <v>88.11218082879866</v>
      </c>
      <c r="K51" s="12">
        <f t="shared" si="4"/>
        <v>105.10325101158088</v>
      </c>
      <c r="L51" s="16">
        <f t="shared" si="5"/>
        <v>98.85912751303779</v>
      </c>
      <c r="M51" s="7">
        <f t="shared" si="6"/>
      </c>
      <c r="N51" s="8">
        <f t="shared" si="7"/>
        <v>11.837491738866127</v>
      </c>
    </row>
    <row r="52" spans="1:14" ht="12.75" outlineLevel="1">
      <c r="A52" s="1">
        <v>201602</v>
      </c>
      <c r="B52" s="2">
        <v>121.5</v>
      </c>
      <c r="C52" s="2">
        <v>3371.82</v>
      </c>
      <c r="E52" s="3">
        <f t="shared" si="2"/>
        <v>1.6872427983539071</v>
      </c>
      <c r="G52" s="12">
        <f t="shared" si="0"/>
        <v>201602</v>
      </c>
      <c r="H52" s="13">
        <f t="shared" si="1"/>
        <v>121.5</v>
      </c>
      <c r="J52" s="12">
        <f t="shared" si="3"/>
        <v>90</v>
      </c>
      <c r="K52" s="12">
        <f t="shared" si="4"/>
        <v>104.16323731138546</v>
      </c>
      <c r="L52" s="16">
        <f t="shared" si="5"/>
        <v>102.32273326579686</v>
      </c>
      <c r="M52" s="7">
        <f t="shared" si="6"/>
      </c>
      <c r="N52" s="8">
        <f t="shared" si="7"/>
        <v>9.449202553807828</v>
      </c>
    </row>
    <row r="53" spans="1:14" ht="12.75" outlineLevel="1">
      <c r="A53" s="1">
        <v>201603</v>
      </c>
      <c r="B53" s="2">
        <v>124.65</v>
      </c>
      <c r="C53" s="2">
        <v>3373.04</v>
      </c>
      <c r="E53" s="3">
        <f t="shared" si="2"/>
        <v>2.5270758122743726</v>
      </c>
      <c r="G53" s="12">
        <f t="shared" si="0"/>
        <v>201603</v>
      </c>
      <c r="H53" s="13">
        <f t="shared" si="1"/>
        <v>124.65</v>
      </c>
      <c r="J53" s="12">
        <f t="shared" si="3"/>
        <v>87.56518251103088</v>
      </c>
      <c r="K53" s="12">
        <f t="shared" si="4"/>
        <v>102.56718812675491</v>
      </c>
      <c r="L53" s="16">
        <f t="shared" si="5"/>
        <v>103.02764019582234</v>
      </c>
      <c r="M53" s="7">
        <f t="shared" si="6"/>
      </c>
      <c r="N53" s="8">
        <f t="shared" si="7"/>
        <v>12.681444603899559</v>
      </c>
    </row>
    <row r="54" spans="1:14" ht="12.75" outlineLevel="1">
      <c r="A54" s="1">
        <v>201604</v>
      </c>
      <c r="B54" s="2">
        <v>113.7</v>
      </c>
      <c r="C54" s="2">
        <v>3409.3700000000003</v>
      </c>
      <c r="E54" s="3">
        <f t="shared" si="2"/>
        <v>-9.630606860158313</v>
      </c>
      <c r="G54" s="12">
        <f t="shared" si="0"/>
        <v>201604</v>
      </c>
      <c r="H54" s="13">
        <f t="shared" si="1"/>
        <v>113.7</v>
      </c>
      <c r="J54" s="12">
        <f t="shared" si="3"/>
        <v>95.86631486367634</v>
      </c>
      <c r="K54" s="12">
        <f t="shared" si="4"/>
        <v>112.78950454412198</v>
      </c>
      <c r="L54" s="16">
        <f t="shared" si="5"/>
        <v>92.11783891980151</v>
      </c>
      <c r="M54" s="7">
        <f t="shared" si="6"/>
      </c>
      <c r="N54" s="8">
        <f t="shared" si="7"/>
        <v>1.183326725682742</v>
      </c>
    </row>
    <row r="55" spans="1:14" ht="12.75" outlineLevel="1">
      <c r="A55" s="1">
        <v>201605</v>
      </c>
      <c r="B55" s="2">
        <v>116.6</v>
      </c>
      <c r="C55" s="2">
        <v>3514.06</v>
      </c>
      <c r="E55" s="3">
        <f t="shared" si="2"/>
        <v>2.4871355060034235</v>
      </c>
      <c r="G55" s="12">
        <f t="shared" si="0"/>
        <v>201605</v>
      </c>
      <c r="H55" s="13">
        <f t="shared" si="1"/>
        <v>116.6</v>
      </c>
      <c r="J55" s="12">
        <f t="shared" si="3"/>
        <v>106.68953687821613</v>
      </c>
      <c r="K55" s="12">
        <f t="shared" si="4"/>
        <v>109.42681532304175</v>
      </c>
      <c r="L55" s="16">
        <f t="shared" si="5"/>
        <v>91.69821274759656</v>
      </c>
      <c r="M55" s="7">
        <f t="shared" si="6"/>
      </c>
      <c r="N55" s="8">
        <f t="shared" si="7"/>
        <v>-11.130377872411497</v>
      </c>
    </row>
    <row r="56" spans="1:14" ht="12.75" outlineLevel="1">
      <c r="A56" s="1">
        <v>201606</v>
      </c>
      <c r="B56" s="2">
        <v>110.2</v>
      </c>
      <c r="C56" s="2">
        <v>3345.63</v>
      </c>
      <c r="E56" s="3">
        <f t="shared" si="2"/>
        <v>-5.807622504537196</v>
      </c>
      <c r="G56" s="12">
        <f t="shared" si="0"/>
        <v>201606</v>
      </c>
      <c r="H56" s="13">
        <f t="shared" si="1"/>
        <v>110.2</v>
      </c>
      <c r="J56" s="12">
        <f t="shared" si="3"/>
        <v>115.83484573502723</v>
      </c>
      <c r="K56" s="12">
        <f t="shared" si="4"/>
        <v>114.46234119782214</v>
      </c>
      <c r="L56" s="16">
        <f t="shared" si="5"/>
        <v>91.57896847535484</v>
      </c>
      <c r="M56" s="7">
        <f t="shared" si="6"/>
      </c>
      <c r="N56" s="8">
        <f t="shared" si="7"/>
        <v>-21.47350202120713</v>
      </c>
    </row>
    <row r="57" spans="1:14" ht="12.75" outlineLevel="1">
      <c r="A57" s="1">
        <v>201607</v>
      </c>
      <c r="B57" s="2">
        <v>108.25</v>
      </c>
      <c r="C57" s="2">
        <v>3464.84</v>
      </c>
      <c r="E57" s="3">
        <f t="shared" si="2"/>
        <v>-1.8013856812933051</v>
      </c>
      <c r="G57" s="12">
        <f t="shared" si="0"/>
        <v>201607</v>
      </c>
      <c r="H57" s="13">
        <f t="shared" si="1"/>
        <v>108.25</v>
      </c>
      <c r="J57" s="12">
        <f t="shared" si="3"/>
        <v>128.59122401847574</v>
      </c>
      <c r="K57" s="12">
        <f t="shared" si="4"/>
        <v>114.14164742109315</v>
      </c>
      <c r="L57" s="16">
        <f t="shared" si="5"/>
        <v>88.04908176851151</v>
      </c>
      <c r="M57" s="7">
        <f t="shared" si="6"/>
      </c>
      <c r="N57" s="8">
        <f t="shared" si="7"/>
        <v>-38.39249358236265</v>
      </c>
    </row>
    <row r="58" spans="1:14" ht="12.75" outlineLevel="1">
      <c r="A58" s="1">
        <v>201608</v>
      </c>
      <c r="B58" s="2">
        <v>106.95</v>
      </c>
      <c r="C58" s="2">
        <v>3553.3700000000003</v>
      </c>
      <c r="E58" s="3">
        <f t="shared" si="2"/>
        <v>-1.2155212716222508</v>
      </c>
      <c r="G58" s="12">
        <f t="shared" si="0"/>
        <v>201608</v>
      </c>
      <c r="H58" s="13">
        <f t="shared" si="1"/>
        <v>106.95</v>
      </c>
      <c r="J58" s="12">
        <f t="shared" si="3"/>
        <v>123.6091631603553</v>
      </c>
      <c r="K58" s="12">
        <f t="shared" si="4"/>
        <v>113.56163316191369</v>
      </c>
      <c r="L58" s="16">
        <f t="shared" si="5"/>
        <v>86.48027650296146</v>
      </c>
      <c r="M58" s="7">
        <f t="shared" si="6"/>
      </c>
      <c r="N58" s="8">
        <f t="shared" si="7"/>
        <v>-33.0546258505613</v>
      </c>
    </row>
    <row r="59" spans="1:14" ht="12.75" outlineLevel="1">
      <c r="A59" s="1">
        <v>201609</v>
      </c>
      <c r="B59" s="2">
        <v>117.95</v>
      </c>
      <c r="C59" s="2">
        <v>3555.92</v>
      </c>
      <c r="E59" s="3">
        <f t="shared" si="2"/>
        <v>9.325985587113184</v>
      </c>
      <c r="G59" s="12">
        <f t="shared" si="0"/>
        <v>201609</v>
      </c>
      <c r="H59" s="13">
        <f t="shared" si="1"/>
        <v>117.95</v>
      </c>
      <c r="J59" s="12">
        <f t="shared" si="3"/>
        <v>110.30097498940228</v>
      </c>
      <c r="K59" s="12">
        <f t="shared" si="4"/>
        <v>102.11247703829306</v>
      </c>
      <c r="L59" s="16">
        <f t="shared" si="5"/>
        <v>96.70251333876415</v>
      </c>
      <c r="M59" s="7">
        <f t="shared" si="6"/>
      </c>
      <c r="N59" s="8">
        <f t="shared" si="7"/>
        <v>-15.252457494576312</v>
      </c>
    </row>
    <row r="60" spans="1:14" ht="12.75" outlineLevel="1">
      <c r="A60" s="1">
        <v>201610</v>
      </c>
      <c r="B60" s="2">
        <v>126.55</v>
      </c>
      <c r="C60" s="2">
        <v>3540.56</v>
      </c>
      <c r="E60" s="3">
        <f t="shared" si="2"/>
        <v>6.795732911892528</v>
      </c>
      <c r="G60" s="12">
        <f t="shared" si="0"/>
        <v>201610</v>
      </c>
      <c r="H60" s="13">
        <f t="shared" si="1"/>
        <v>126.55</v>
      </c>
      <c r="J60" s="12">
        <f t="shared" si="3"/>
        <v>109.44290794152509</v>
      </c>
      <c r="K60" s="12">
        <f t="shared" si="4"/>
        <v>94.38627683392599</v>
      </c>
      <c r="L60" s="16">
        <f t="shared" si="5"/>
        <v>104.9234574447936</v>
      </c>
      <c r="M60" s="7" t="str">
        <f t="shared" si="6"/>
        <v>*</v>
      </c>
      <c r="N60" s="8">
        <f t="shared" si="7"/>
        <v>-14.187148376652809</v>
      </c>
    </row>
    <row r="61" spans="1:14" ht="12.75" outlineLevel="1">
      <c r="A61" s="1">
        <v>201611</v>
      </c>
      <c r="B61" s="2">
        <v>123.7</v>
      </c>
      <c r="C61" s="2">
        <v>3478.63</v>
      </c>
      <c r="E61" s="3">
        <f t="shared" si="2"/>
        <v>-2.3039611964430025</v>
      </c>
      <c r="G61" s="12">
        <f t="shared" si="0"/>
        <v>201611</v>
      </c>
      <c r="H61" s="13">
        <f t="shared" si="1"/>
        <v>123.7</v>
      </c>
      <c r="J61" s="12">
        <f t="shared" si="3"/>
        <v>106.2651576394503</v>
      </c>
      <c r="K61" s="12">
        <f t="shared" si="4"/>
        <v>96.03880355699273</v>
      </c>
      <c r="L61" s="16">
        <f t="shared" si="5"/>
        <v>104.24979733481449</v>
      </c>
      <c r="M61" s="7" t="str">
        <f t="shared" si="6"/>
        <v>*</v>
      </c>
      <c r="N61" s="8">
        <f t="shared" si="7"/>
        <v>-10.614114296547177</v>
      </c>
    </row>
    <row r="62" spans="1:14" ht="12.75" outlineLevel="1">
      <c r="A62" s="1">
        <v>201612</v>
      </c>
      <c r="B62" s="2">
        <v>132.1</v>
      </c>
      <c r="C62" s="2">
        <v>3606.36</v>
      </c>
      <c r="E62" s="3">
        <f t="shared" si="2"/>
        <v>6.358819076457222</v>
      </c>
      <c r="G62" s="12">
        <f t="shared" si="0"/>
        <v>201612</v>
      </c>
      <c r="H62" s="13">
        <f t="shared" si="1"/>
        <v>132.1</v>
      </c>
      <c r="J62" s="12">
        <f t="shared" si="3"/>
        <v>103.02800908402725</v>
      </c>
      <c r="K62" s="12">
        <f t="shared" si="4"/>
        <v>89.67953570527378</v>
      </c>
      <c r="L62" s="16">
        <f t="shared" si="5"/>
        <v>107.44606272025781</v>
      </c>
      <c r="M62" s="7" t="str">
        <f t="shared" si="6"/>
        <v>*</v>
      </c>
      <c r="N62" s="8">
        <f t="shared" si="7"/>
        <v>-6.703141195462917</v>
      </c>
    </row>
    <row r="63" spans="1:14" ht="12.75" outlineLevel="1">
      <c r="A63" s="1">
        <v>201701</v>
      </c>
      <c r="B63" s="2">
        <v>126.1</v>
      </c>
      <c r="C63" s="2">
        <v>3542.27</v>
      </c>
      <c r="E63" s="3">
        <f t="shared" si="2"/>
        <v>-4.758128469468676</v>
      </c>
      <c r="G63" s="12">
        <f t="shared" si="0"/>
        <v>201701</v>
      </c>
      <c r="H63" s="13">
        <f t="shared" si="1"/>
        <v>126.1</v>
      </c>
      <c r="J63" s="12">
        <f t="shared" si="3"/>
        <v>94.72640761300556</v>
      </c>
      <c r="K63" s="12">
        <f t="shared" si="4"/>
        <v>94.38606925720327</v>
      </c>
      <c r="L63" s="16">
        <f t="shared" si="5"/>
        <v>104.0750743006673</v>
      </c>
      <c r="M63" s="7" t="str">
        <f t="shared" si="6"/>
        <v>*</v>
      </c>
      <c r="N63" s="8">
        <f t="shared" si="7"/>
        <v>5.437171041423404</v>
      </c>
    </row>
    <row r="64" spans="1:14" ht="12.75" outlineLevel="1">
      <c r="A64" s="1">
        <v>201702</v>
      </c>
      <c r="B64" s="2">
        <v>130.5</v>
      </c>
      <c r="C64" s="2">
        <v>3584.13</v>
      </c>
      <c r="E64" s="3">
        <f t="shared" si="2"/>
        <v>3.3716475095785485</v>
      </c>
      <c r="G64" s="12">
        <f t="shared" si="0"/>
        <v>201702</v>
      </c>
      <c r="H64" s="13">
        <f t="shared" si="1"/>
        <v>130.5</v>
      </c>
      <c r="J64" s="12">
        <f t="shared" si="3"/>
        <v>93.10344827586206</v>
      </c>
      <c r="K64" s="12">
        <f t="shared" si="4"/>
        <v>91.77841634738185</v>
      </c>
      <c r="L64" s="16">
        <f t="shared" si="5"/>
        <v>106.31990422311317</v>
      </c>
      <c r="M64" s="7" t="str">
        <f t="shared" si="6"/>
        <v>*</v>
      </c>
      <c r="N64" s="8">
        <f t="shared" si="7"/>
        <v>7.854523666833675</v>
      </c>
    </row>
    <row r="65" spans="1:14" ht="12.75" outlineLevel="1">
      <c r="A65" s="1">
        <v>201703</v>
      </c>
      <c r="B65" s="2">
        <v>147.3</v>
      </c>
      <c r="C65" s="2">
        <v>3817.02</v>
      </c>
      <c r="E65" s="3">
        <f t="shared" si="2"/>
        <v>11.405295315682288</v>
      </c>
      <c r="G65" s="12">
        <f t="shared" si="0"/>
        <v>201703</v>
      </c>
      <c r="H65" s="13">
        <f t="shared" si="1"/>
        <v>147.3</v>
      </c>
      <c r="J65" s="12">
        <f t="shared" si="3"/>
        <v>84.62321792260693</v>
      </c>
      <c r="K65" s="12">
        <f t="shared" si="4"/>
        <v>82.59221543335595</v>
      </c>
      <c r="L65" s="16">
        <f t="shared" si="5"/>
        <v>112.11032043241539</v>
      </c>
      <c r="M65" s="7" t="str">
        <f t="shared" si="6"/>
        <v>*</v>
      </c>
      <c r="N65" s="8">
        <f t="shared" si="7"/>
        <v>18.264733291148296</v>
      </c>
    </row>
    <row r="66" spans="1:14" ht="12.75" outlineLevel="1">
      <c r="A66" s="1">
        <v>201704</v>
      </c>
      <c r="B66" s="2">
        <v>150.2</v>
      </c>
      <c r="C66" s="2">
        <v>3875.53</v>
      </c>
      <c r="E66" s="3">
        <f t="shared" si="2"/>
        <v>1.9307589880159637</v>
      </c>
      <c r="G66" s="12">
        <f t="shared" si="0"/>
        <v>201704</v>
      </c>
      <c r="H66" s="13">
        <f t="shared" si="1"/>
        <v>150.2</v>
      </c>
      <c r="J66" s="12">
        <f t="shared" si="3"/>
        <v>75.69906790945407</v>
      </c>
      <c r="K66" s="12">
        <f t="shared" si="4"/>
        <v>83.02263648468708</v>
      </c>
      <c r="L66" s="16">
        <f t="shared" si="5"/>
        <v>111.05264099453281</v>
      </c>
      <c r="M66" s="7" t="str">
        <f t="shared" si="6"/>
        <v>*</v>
      </c>
      <c r="N66" s="8">
        <f t="shared" si="7"/>
        <v>38.88847130258855</v>
      </c>
    </row>
    <row r="67" spans="1:14" ht="12.75" outlineLevel="1">
      <c r="A67" s="1">
        <v>201705</v>
      </c>
      <c r="B67" s="2">
        <v>151.65</v>
      </c>
      <c r="C67" s="2">
        <v>3888.32</v>
      </c>
      <c r="E67" s="3">
        <f t="shared" si="2"/>
        <v>0.9561490273656558</v>
      </c>
      <c r="G67" s="12">
        <f aca="true" t="shared" si="8" ref="G67:G98">A67</f>
        <v>201705</v>
      </c>
      <c r="H67" s="13">
        <f aca="true" t="shared" si="9" ref="H67:H98">$B67</f>
        <v>151.65</v>
      </c>
      <c r="J67" s="12">
        <f t="shared" si="3"/>
        <v>76.88757006264424</v>
      </c>
      <c r="K67" s="12">
        <f t="shared" si="4"/>
        <v>84.15485218155843</v>
      </c>
      <c r="L67" s="16">
        <f t="shared" si="5"/>
        <v>110.15129602208437</v>
      </c>
      <c r="M67" s="7" t="str">
        <f t="shared" si="6"/>
        <v>*</v>
      </c>
      <c r="N67" s="8">
        <f t="shared" si="7"/>
        <v>36.51933075325153</v>
      </c>
    </row>
    <row r="68" spans="1:14" ht="12.75" outlineLevel="1">
      <c r="A68" s="1">
        <v>201706</v>
      </c>
      <c r="B68" s="2">
        <v>146.2</v>
      </c>
      <c r="C68" s="2">
        <v>3793.62</v>
      </c>
      <c r="E68" s="3">
        <f aca="true" t="shared" si="10" ref="E68:E98">100*($B68-$B67)/$B68</f>
        <v>-3.727770177838589</v>
      </c>
      <c r="G68" s="12">
        <f t="shared" si="8"/>
        <v>201706</v>
      </c>
      <c r="H68" s="13">
        <f t="shared" si="9"/>
        <v>146.2</v>
      </c>
      <c r="J68" s="12">
        <f t="shared" si="3"/>
        <v>75.37619699042409</v>
      </c>
      <c r="K68" s="12">
        <f t="shared" si="4"/>
        <v>89.34393524851804</v>
      </c>
      <c r="L68" s="16">
        <f t="shared" si="5"/>
        <v>107.44518347754416</v>
      </c>
      <c r="M68" s="7" t="str">
        <f t="shared" si="6"/>
        <v>*</v>
      </c>
      <c r="N68" s="8">
        <f t="shared" si="7"/>
        <v>41.44810479952848</v>
      </c>
    </row>
    <row r="69" spans="1:14" ht="12.75" outlineLevel="1">
      <c r="A69" s="1">
        <v>201707</v>
      </c>
      <c r="B69" s="2">
        <v>152.8</v>
      </c>
      <c r="C69" s="2">
        <v>3942.46</v>
      </c>
      <c r="E69" s="3">
        <f t="shared" si="10"/>
        <v>4.319371727748706</v>
      </c>
      <c r="G69" s="12">
        <f t="shared" si="8"/>
        <v>201707</v>
      </c>
      <c r="H69" s="13">
        <f t="shared" si="9"/>
        <v>152.8</v>
      </c>
      <c r="J69" s="12">
        <f t="shared" si="3"/>
        <v>70.84424083769633</v>
      </c>
      <c r="K69" s="12">
        <f t="shared" si="4"/>
        <v>87.91448516579406</v>
      </c>
      <c r="L69" s="16">
        <f t="shared" si="5"/>
        <v>106.21820055191195</v>
      </c>
      <c r="M69" s="7" t="str">
        <f t="shared" si="6"/>
        <v>*</v>
      </c>
      <c r="N69" s="8">
        <f t="shared" si="7"/>
        <v>52.33211328730575</v>
      </c>
    </row>
    <row r="70" spans="1:14" ht="12.75" outlineLevel="1">
      <c r="A70" s="1">
        <v>201708</v>
      </c>
      <c r="B70" s="2">
        <v>141.2</v>
      </c>
      <c r="C70" s="2">
        <v>3887.55</v>
      </c>
      <c r="E70" s="3">
        <f t="shared" si="10"/>
        <v>-8.215297450424947</v>
      </c>
      <c r="G70" s="12">
        <f t="shared" si="8"/>
        <v>201708</v>
      </c>
      <c r="H70" s="13">
        <f t="shared" si="9"/>
        <v>141.2</v>
      </c>
      <c r="J70" s="12">
        <f t="shared" si="3"/>
        <v>75.74362606232296</v>
      </c>
      <c r="K70" s="12">
        <f t="shared" si="4"/>
        <v>97.1582861189802</v>
      </c>
      <c r="L70" s="16">
        <f t="shared" si="5"/>
        <v>98.20727016653545</v>
      </c>
      <c r="M70" s="7">
        <f t="shared" si="6"/>
      </c>
      <c r="N70" s="8">
        <f t="shared" si="7"/>
        <v>35.46401312334437</v>
      </c>
    </row>
    <row r="71" spans="1:14" ht="12.75" outlineLevel="1">
      <c r="A71" s="1">
        <v>201709</v>
      </c>
      <c r="B71" s="2">
        <v>148.35000000000002</v>
      </c>
      <c r="C71" s="2">
        <v>4017.75</v>
      </c>
      <c r="E71" s="3">
        <f t="shared" si="10"/>
        <v>4.819683181665003</v>
      </c>
      <c r="G71" s="12">
        <f t="shared" si="8"/>
        <v>201709</v>
      </c>
      <c r="H71" s="13">
        <f t="shared" si="9"/>
        <v>148.35000000000002</v>
      </c>
      <c r="J71" s="12">
        <f t="shared" si="3"/>
        <v>79.50792045837545</v>
      </c>
      <c r="K71" s="12">
        <f t="shared" si="4"/>
        <v>94.18323783844511</v>
      </c>
      <c r="L71" s="16">
        <f t="shared" si="5"/>
        <v>99.0434305417401</v>
      </c>
      <c r="M71" s="7">
        <f t="shared" si="6"/>
      </c>
      <c r="N71" s="8">
        <f t="shared" si="7"/>
        <v>31.071751913074376</v>
      </c>
    </row>
    <row r="72" spans="1:14" ht="12.75" outlineLevel="1">
      <c r="A72" s="1">
        <v>201710</v>
      </c>
      <c r="B72" s="2">
        <v>147.05</v>
      </c>
      <c r="C72" s="2">
        <v>4096.38</v>
      </c>
      <c r="E72" s="3">
        <f t="shared" si="10"/>
        <v>-0.8840530431825986</v>
      </c>
      <c r="G72" s="12">
        <f t="shared" si="8"/>
        <v>201710</v>
      </c>
      <c r="H72" s="13">
        <f t="shared" si="9"/>
        <v>147.05</v>
      </c>
      <c r="J72" s="12">
        <f t="shared" si="3"/>
        <v>86.05916354981298</v>
      </c>
      <c r="K72" s="12">
        <f t="shared" si="4"/>
        <v>96.17760398957269</v>
      </c>
      <c r="L72" s="16">
        <f t="shared" si="5"/>
        <v>96.30357388674231</v>
      </c>
      <c r="M72" s="7">
        <f t="shared" si="6"/>
      </c>
      <c r="N72" s="8">
        <f t="shared" si="7"/>
        <v>20.38436669042996</v>
      </c>
    </row>
    <row r="73" spans="1:14" ht="12.75" outlineLevel="1">
      <c r="A73" s="1">
        <v>201711</v>
      </c>
      <c r="B73" s="2">
        <v>146.75</v>
      </c>
      <c r="C73" s="2">
        <v>3984.1</v>
      </c>
      <c r="E73" s="3">
        <f t="shared" si="10"/>
        <v>-0.2044293015332275</v>
      </c>
      <c r="G73" s="12">
        <f t="shared" si="8"/>
        <v>201711</v>
      </c>
      <c r="H73" s="13">
        <f t="shared" si="9"/>
        <v>146.75</v>
      </c>
      <c r="J73" s="12">
        <f t="shared" si="3"/>
        <v>84.29301533219761</v>
      </c>
      <c r="K73" s="12">
        <f t="shared" si="4"/>
        <v>97.68313458262351</v>
      </c>
      <c r="L73" s="16">
        <f t="shared" si="5"/>
        <v>98.57384705033807</v>
      </c>
      <c r="M73" s="7">
        <f t="shared" si="6"/>
      </c>
      <c r="N73" s="8">
        <f t="shared" si="7"/>
        <v>23.992700356685354</v>
      </c>
    </row>
    <row r="74" spans="1:14" ht="12.75" outlineLevel="1">
      <c r="A74" s="1">
        <v>201712</v>
      </c>
      <c r="B74" s="2">
        <v>145.15</v>
      </c>
      <c r="C74" s="2">
        <v>3977.88</v>
      </c>
      <c r="E74" s="3">
        <f t="shared" si="10"/>
        <v>-1.1023079572855627</v>
      </c>
      <c r="G74" s="12">
        <f t="shared" si="8"/>
        <v>201712</v>
      </c>
      <c r="H74" s="13">
        <f t="shared" si="9"/>
        <v>145.15</v>
      </c>
      <c r="J74" s="12">
        <f t="shared" si="3"/>
        <v>91.00930072338959</v>
      </c>
      <c r="K74" s="12">
        <f t="shared" si="4"/>
        <v>99.50912848777129</v>
      </c>
      <c r="L74" s="16">
        <f t="shared" si="5"/>
        <v>97.69846523596266</v>
      </c>
      <c r="M74" s="7">
        <f t="shared" si="6"/>
      </c>
      <c r="N74" s="8">
        <f t="shared" si="7"/>
        <v>12.865384648837347</v>
      </c>
    </row>
    <row r="75" spans="1:14" ht="12.75" outlineLevel="1">
      <c r="A75" s="1">
        <v>201801</v>
      </c>
      <c r="B75" s="2">
        <v>150.1</v>
      </c>
      <c r="C75" s="9">
        <v>4111.650000000001</v>
      </c>
      <c r="E75" s="3">
        <f t="shared" si="10"/>
        <v>3.297801465689533</v>
      </c>
      <c r="G75" s="12">
        <f t="shared" si="8"/>
        <v>201801</v>
      </c>
      <c r="H75" s="13">
        <f t="shared" si="9"/>
        <v>150.1</v>
      </c>
      <c r="J75" s="12">
        <f t="shared" si="3"/>
        <v>84.01065956029313</v>
      </c>
      <c r="K75" s="12">
        <f t="shared" si="4"/>
        <v>97.55996002664888</v>
      </c>
      <c r="L75" s="16">
        <f t="shared" si="5"/>
        <v>97.5911961375821</v>
      </c>
      <c r="M75" s="7">
        <f t="shared" si="6"/>
      </c>
      <c r="N75" s="8">
        <f t="shared" si="7"/>
        <v>27.31406064594311</v>
      </c>
    </row>
    <row r="76" spans="1:14" ht="12.75" outlineLevel="1">
      <c r="A76" s="1">
        <v>201802</v>
      </c>
      <c r="B76" s="2">
        <v>148.3</v>
      </c>
      <c r="C76" s="2">
        <v>3994.45</v>
      </c>
      <c r="E76" s="3">
        <f t="shared" si="10"/>
        <v>-1.213755900202281</v>
      </c>
      <c r="G76" s="12">
        <f t="shared" si="8"/>
        <v>201802</v>
      </c>
      <c r="H76" s="13">
        <f t="shared" si="9"/>
        <v>148.3</v>
      </c>
      <c r="I76"/>
      <c r="J76" s="12">
        <f t="shared" si="3"/>
        <v>87.99730276466622</v>
      </c>
      <c r="K76" s="12">
        <f t="shared" si="4"/>
        <v>99.74432456731849</v>
      </c>
      <c r="L76" s="16">
        <f t="shared" si="5"/>
        <v>99.11288733206902</v>
      </c>
      <c r="M76" s="7" t="str">
        <f t="shared" si="6"/>
        <v>*</v>
      </c>
      <c r="N76" s="8">
        <f t="shared" si="7"/>
        <v>19.449252383506867</v>
      </c>
    </row>
    <row r="77" spans="1:14" ht="12.75" outlineLevel="1">
      <c r="A77" s="1">
        <v>201803</v>
      </c>
      <c r="B77" s="2">
        <v>142.2</v>
      </c>
      <c r="C77" s="2">
        <v>3857.1</v>
      </c>
      <c r="E77" s="3">
        <f t="shared" si="10"/>
        <v>-4.289732770745445</v>
      </c>
      <c r="G77" s="12">
        <f t="shared" si="8"/>
        <v>201803</v>
      </c>
      <c r="H77" s="13">
        <f t="shared" si="9"/>
        <v>142.2</v>
      </c>
      <c r="I77"/>
      <c r="J77" s="12">
        <f t="shared" si="3"/>
        <v>103.58649789029538</v>
      </c>
      <c r="K77" s="12">
        <f t="shared" si="4"/>
        <v>103.72421472105017</v>
      </c>
      <c r="L77" s="16">
        <f t="shared" si="5"/>
        <v>98.78737171300232</v>
      </c>
      <c r="M77" s="7">
        <f t="shared" si="6"/>
      </c>
      <c r="N77" s="8">
        <f t="shared" si="7"/>
        <v>-9.450270996748285</v>
      </c>
    </row>
    <row r="78" spans="1:14" ht="12.75" outlineLevel="1">
      <c r="A78" s="1">
        <v>201804</v>
      </c>
      <c r="B78" s="2">
        <v>149.8</v>
      </c>
      <c r="C78" s="2">
        <v>3910.3</v>
      </c>
      <c r="E78" s="3">
        <f t="shared" si="10"/>
        <v>5.073431241655555</v>
      </c>
      <c r="G78" s="12">
        <f t="shared" si="8"/>
        <v>201804</v>
      </c>
      <c r="H78" s="13">
        <f t="shared" si="9"/>
        <v>149.8</v>
      </c>
      <c r="I78"/>
      <c r="J78" s="12">
        <f t="shared" si="3"/>
        <v>100.26702269692922</v>
      </c>
      <c r="K78" s="12">
        <f t="shared" si="4"/>
        <v>98.43958611481975</v>
      </c>
      <c r="L78" s="16">
        <f t="shared" si="5"/>
        <v>102.74978120384199</v>
      </c>
      <c r="M78" s="7" t="str">
        <f t="shared" si="6"/>
        <v>*</v>
      </c>
      <c r="N78" s="8">
        <f t="shared" si="7"/>
        <v>-2.394889448068002</v>
      </c>
    </row>
    <row r="79" spans="1:14" ht="12.75" outlineLevel="1">
      <c r="A79" s="1">
        <v>201805</v>
      </c>
      <c r="B79" s="2">
        <v>146</v>
      </c>
      <c r="C79" s="9">
        <v>3764.22</v>
      </c>
      <c r="E79" s="3">
        <f t="shared" si="10"/>
        <v>-2.602739726027405</v>
      </c>
      <c r="G79" s="12">
        <f t="shared" si="8"/>
        <v>201805</v>
      </c>
      <c r="H79" s="13">
        <f t="shared" si="9"/>
        <v>146</v>
      </c>
      <c r="I79"/>
      <c r="J79" s="12">
        <f aca="true" t="shared" si="11" ref="J79:J98">100-100*($B79-$B67)/$B79</f>
        <v>103.86986301369863</v>
      </c>
      <c r="K79" s="12">
        <f aca="true" t="shared" si="12" ref="K79:K98">100*AVERAGE($B68:$B79)/$B79</f>
        <v>100.67922374429222</v>
      </c>
      <c r="L79" s="16">
        <f aca="true" t="shared" si="13" ref="L79:L98">100*(AVERAGE($C68:$C79)/$C79)/(AVERAGE($B68:$B79)/$B79)</f>
        <v>104.0899617270469</v>
      </c>
      <c r="M79" s="7">
        <f aca="true" t="shared" si="14" ref="M79:M98">IF(AND(AVERAGE($B71:$B79)/$B79&lt;1,(AVERAGE($C71:$C79)/$C79/(AVERAGE($B71:$B79)/$B79))&gt;1),"*","")</f>
      </c>
      <c r="N79" s="8">
        <f aca="true" t="shared" si="15" ref="N79:N98">100*AVERAGE($E68:$E79)/STDEVA($E68:$E79)</f>
        <v>-9.56690024289717</v>
      </c>
    </row>
    <row r="80" spans="1:14" ht="12.75" outlineLevel="1">
      <c r="A80" s="1">
        <v>201806</v>
      </c>
      <c r="B80" s="2">
        <v>147.5</v>
      </c>
      <c r="C80" s="9">
        <v>3719.86</v>
      </c>
      <c r="E80" s="3">
        <f t="shared" si="10"/>
        <v>1.0169491525423728</v>
      </c>
      <c r="G80" s="12">
        <f t="shared" si="8"/>
        <v>201806</v>
      </c>
      <c r="H80" s="13">
        <f t="shared" si="9"/>
        <v>147.5</v>
      </c>
      <c r="I80"/>
      <c r="J80" s="12">
        <f t="shared" si="11"/>
        <v>99.11864406779661</v>
      </c>
      <c r="K80" s="12">
        <f t="shared" si="12"/>
        <v>99.72881355932203</v>
      </c>
      <c r="L80" s="16">
        <f t="shared" si="13"/>
        <v>106.16936586780629</v>
      </c>
      <c r="M80" s="7" t="str">
        <f t="shared" si="14"/>
        <v>*</v>
      </c>
      <c r="N80" s="8">
        <f t="shared" si="15"/>
        <v>0.031109868932258592</v>
      </c>
    </row>
    <row r="81" spans="1:14" ht="12.75" outlineLevel="1">
      <c r="A81" s="1">
        <v>201807</v>
      </c>
      <c r="B81" s="2">
        <v>156</v>
      </c>
      <c r="C81" s="2">
        <v>3899.04</v>
      </c>
      <c r="E81" s="3">
        <f t="shared" si="10"/>
        <v>5.448717948717949</v>
      </c>
      <c r="G81" s="12">
        <f t="shared" si="8"/>
        <v>201807</v>
      </c>
      <c r="H81" s="13">
        <f t="shared" si="9"/>
        <v>156</v>
      </c>
      <c r="I81"/>
      <c r="J81" s="12">
        <f t="shared" si="11"/>
        <v>97.94871794871796</v>
      </c>
      <c r="K81" s="12">
        <f t="shared" si="12"/>
        <v>94.46581196581198</v>
      </c>
      <c r="L81" s="16">
        <f t="shared" si="13"/>
        <v>106.83534565799756</v>
      </c>
      <c r="M81" s="7" t="str">
        <f t="shared" si="14"/>
        <v>*</v>
      </c>
      <c r="N81" s="8">
        <f t="shared" si="15"/>
        <v>2.3149605749096787</v>
      </c>
    </row>
    <row r="82" spans="1:14" ht="12.75" outlineLevel="1">
      <c r="A82" s="1">
        <v>201808</v>
      </c>
      <c r="B82" s="2">
        <v>153.6</v>
      </c>
      <c r="C82" s="2">
        <v>3740.71</v>
      </c>
      <c r="E82" s="3">
        <f t="shared" si="10"/>
        <v>-1.5625000000000038</v>
      </c>
      <c r="G82" s="12">
        <f t="shared" si="8"/>
        <v>201808</v>
      </c>
      <c r="H82" s="13">
        <f t="shared" si="9"/>
        <v>153.6</v>
      </c>
      <c r="I82"/>
      <c r="J82" s="12">
        <f t="shared" si="11"/>
        <v>91.92708333333333</v>
      </c>
      <c r="K82" s="12">
        <f t="shared" si="12"/>
        <v>96.61458333333334</v>
      </c>
      <c r="L82" s="16">
        <f t="shared" si="13"/>
        <v>108.54203622399227</v>
      </c>
      <c r="M82" s="7" t="str">
        <f t="shared" si="14"/>
        <v>*</v>
      </c>
      <c r="N82" s="8">
        <f t="shared" si="15"/>
        <v>19.954495867376277</v>
      </c>
    </row>
    <row r="83" spans="1:14" ht="12.75" outlineLevel="1">
      <c r="A83" s="1">
        <v>201809</v>
      </c>
      <c r="B83" s="2">
        <v>149.9</v>
      </c>
      <c r="C83" s="9">
        <v>3706.74</v>
      </c>
      <c r="E83" s="3">
        <f t="shared" si="10"/>
        <v>-2.4683122081387516</v>
      </c>
      <c r="G83" s="12">
        <f t="shared" si="8"/>
        <v>201809</v>
      </c>
      <c r="H83" s="13">
        <f t="shared" si="9"/>
        <v>149.9</v>
      </c>
      <c r="I83"/>
      <c r="J83" s="12">
        <f t="shared" si="11"/>
        <v>98.96597731821215</v>
      </c>
      <c r="K83" s="12">
        <f t="shared" si="12"/>
        <v>99.08550144540804</v>
      </c>
      <c r="L83" s="16">
        <f t="shared" si="13"/>
        <v>106.09956147026888</v>
      </c>
      <c r="M83" s="7" t="str">
        <f t="shared" si="14"/>
        <v>*</v>
      </c>
      <c r="N83" s="8">
        <f t="shared" si="15"/>
        <v>1.376114655106171</v>
      </c>
    </row>
    <row r="84" spans="1:14" ht="12.75" outlineLevel="1">
      <c r="A84" s="1">
        <v>201810</v>
      </c>
      <c r="B84" s="2">
        <v>139.1</v>
      </c>
      <c r="C84" s="2">
        <v>3447.07</v>
      </c>
      <c r="E84" s="3">
        <f t="shared" si="10"/>
        <v>-7.7641984184040345</v>
      </c>
      <c r="G84" s="12">
        <f t="shared" si="8"/>
        <v>201810</v>
      </c>
      <c r="H84" s="13">
        <f t="shared" si="9"/>
        <v>139.1</v>
      </c>
      <c r="I84"/>
      <c r="J84" s="12">
        <f t="shared" si="11"/>
        <v>105.71531272465853</v>
      </c>
      <c r="K84" s="12">
        <f t="shared" si="12"/>
        <v>106.3024203211119</v>
      </c>
      <c r="L84" s="16">
        <f t="shared" si="13"/>
        <v>104.86969523179135</v>
      </c>
      <c r="M84" s="7">
        <f t="shared" si="14"/>
      </c>
      <c r="N84" s="8">
        <f t="shared" si="15"/>
        <v>-13.891507276817704</v>
      </c>
    </row>
    <row r="85" spans="1:14" ht="12.75" outlineLevel="1">
      <c r="A85" s="1">
        <v>201811</v>
      </c>
      <c r="B85" s="2">
        <v>141.9</v>
      </c>
      <c r="C85" s="2">
        <v>3487.9</v>
      </c>
      <c r="E85" s="3">
        <f t="shared" si="10"/>
        <v>1.9732205778717486</v>
      </c>
      <c r="G85" s="12">
        <f t="shared" si="8"/>
        <v>201811</v>
      </c>
      <c r="H85" s="13">
        <f t="shared" si="9"/>
        <v>141.9</v>
      </c>
      <c r="I85"/>
      <c r="J85" s="12">
        <f t="shared" si="11"/>
        <v>103.41789992952783</v>
      </c>
      <c r="K85" s="12">
        <f t="shared" si="12"/>
        <v>103.9200140944327</v>
      </c>
      <c r="L85" s="16">
        <f t="shared" si="13"/>
        <v>104.87729823796585</v>
      </c>
      <c r="M85" s="7">
        <f t="shared" si="14"/>
      </c>
      <c r="N85" s="8">
        <f t="shared" si="15"/>
        <v>-8.983506533227969</v>
      </c>
    </row>
    <row r="86" spans="1:14" ht="12.75" outlineLevel="1">
      <c r="A86" s="1">
        <v>201812</v>
      </c>
      <c r="B86" s="2">
        <v>131.8</v>
      </c>
      <c r="C86" s="9">
        <v>3243.63</v>
      </c>
      <c r="E86" s="3">
        <f t="shared" si="10"/>
        <v>-7.663125948406671</v>
      </c>
      <c r="G86" s="12">
        <f t="shared" si="8"/>
        <v>201812</v>
      </c>
      <c r="H86" s="13">
        <f t="shared" si="9"/>
        <v>131.8</v>
      </c>
      <c r="I86"/>
      <c r="J86" s="12">
        <f t="shared" si="11"/>
        <v>110.12898330804248</v>
      </c>
      <c r="K86" s="12">
        <f t="shared" si="12"/>
        <v>111.03945371775416</v>
      </c>
      <c r="L86" s="16">
        <f t="shared" si="13"/>
        <v>103.84577060834509</v>
      </c>
      <c r="M86" s="7">
        <f t="shared" si="14"/>
      </c>
      <c r="N86" s="8">
        <f t="shared" si="15"/>
        <v>-20.234206699689782</v>
      </c>
    </row>
    <row r="87" spans="1:14" ht="12.75" outlineLevel="1">
      <c r="A87" s="1">
        <v>201901</v>
      </c>
      <c r="B87" s="2">
        <v>141.8</v>
      </c>
      <c r="C87" s="9">
        <v>3507.84</v>
      </c>
      <c r="E87" s="3">
        <f t="shared" si="10"/>
        <v>7.052186177715091</v>
      </c>
      <c r="G87" s="12">
        <f t="shared" si="8"/>
        <v>201901</v>
      </c>
      <c r="H87" s="13">
        <f t="shared" si="9"/>
        <v>141.8</v>
      </c>
      <c r="I87"/>
      <c r="J87" s="12">
        <f t="shared" si="11"/>
        <v>105.85331452750351</v>
      </c>
      <c r="K87" s="12">
        <f t="shared" si="12"/>
        <v>102.72096850023507</v>
      </c>
      <c r="L87" s="16">
        <f t="shared" si="13"/>
        <v>102.4038544040009</v>
      </c>
      <c r="M87" s="7">
        <f t="shared" si="14"/>
      </c>
      <c r="N87" s="8">
        <f t="shared" si="15"/>
        <v>-11.993733482908521</v>
      </c>
    </row>
    <row r="88" spans="1:14" ht="12.75" outlineLevel="1">
      <c r="A88" s="1">
        <v>201902</v>
      </c>
      <c r="B88" s="2">
        <v>138.5</v>
      </c>
      <c r="C88" s="9">
        <v>3604.48</v>
      </c>
      <c r="E88" s="3">
        <f t="shared" si="10"/>
        <v>-2.3826714801444124</v>
      </c>
      <c r="G88" s="12">
        <f t="shared" si="8"/>
        <v>201902</v>
      </c>
      <c r="H88" s="13">
        <f t="shared" si="9"/>
        <v>138.5</v>
      </c>
      <c r="I88"/>
      <c r="J88" s="12">
        <f t="shared" si="11"/>
        <v>107.07581227436825</v>
      </c>
      <c r="K88" s="12">
        <f t="shared" si="12"/>
        <v>104.57882069795427</v>
      </c>
      <c r="L88" s="16">
        <f t="shared" si="13"/>
        <v>97.02574607128086</v>
      </c>
      <c r="M88" s="7">
        <f t="shared" si="14"/>
      </c>
      <c r="N88" s="8">
        <f t="shared" si="15"/>
        <v>-13.923825104059473</v>
      </c>
    </row>
    <row r="89" spans="1:14" ht="12.75" outlineLevel="1">
      <c r="A89" s="1">
        <v>201903</v>
      </c>
      <c r="E89" s="3" t="e">
        <f t="shared" si="10"/>
        <v>#DIV/0!</v>
      </c>
      <c r="G89" s="12">
        <f t="shared" si="8"/>
        <v>201903</v>
      </c>
      <c r="H89" s="13">
        <f t="shared" si="9"/>
        <v>0</v>
      </c>
      <c r="I89"/>
      <c r="J89" s="12" t="e">
        <f t="shared" si="11"/>
        <v>#DIV/0!</v>
      </c>
      <c r="K89" s="12" t="e">
        <f t="shared" si="12"/>
        <v>#DIV/0!</v>
      </c>
      <c r="L89" s="16" t="e">
        <f t="shared" si="13"/>
        <v>#DIV/0!</v>
      </c>
      <c r="M89" s="7" t="e">
        <f t="shared" si="14"/>
        <v>#DIV/0!</v>
      </c>
      <c r="N89" s="8" t="e">
        <f t="shared" si="15"/>
        <v>#DIV/0!</v>
      </c>
    </row>
    <row r="90" spans="1:14" ht="12.75" outlineLevel="1">
      <c r="A90" s="1">
        <v>201904</v>
      </c>
      <c r="E90" s="3" t="e">
        <f t="shared" si="10"/>
        <v>#DIV/0!</v>
      </c>
      <c r="G90" s="12">
        <f t="shared" si="8"/>
        <v>201904</v>
      </c>
      <c r="H90" s="13">
        <f t="shared" si="9"/>
        <v>0</v>
      </c>
      <c r="I90"/>
      <c r="J90" s="12" t="e">
        <f t="shared" si="11"/>
        <v>#DIV/0!</v>
      </c>
      <c r="K90" s="12" t="e">
        <f t="shared" si="12"/>
        <v>#DIV/0!</v>
      </c>
      <c r="L90" s="16" t="e">
        <f t="shared" si="13"/>
        <v>#DIV/0!</v>
      </c>
      <c r="M90" s="7" t="e">
        <f t="shared" si="14"/>
        <v>#DIV/0!</v>
      </c>
      <c r="N90" s="8" t="e">
        <f t="shared" si="15"/>
        <v>#DIV/0!</v>
      </c>
    </row>
    <row r="91" spans="1:14" ht="12.75" outlineLevel="1">
      <c r="A91" s="1">
        <v>201905</v>
      </c>
      <c r="E91" s="3" t="e">
        <f t="shared" si="10"/>
        <v>#DIV/0!</v>
      </c>
      <c r="G91" s="12">
        <f t="shared" si="8"/>
        <v>201905</v>
      </c>
      <c r="H91" s="13">
        <f t="shared" si="9"/>
        <v>0</v>
      </c>
      <c r="I91"/>
      <c r="J91" s="12" t="e">
        <f t="shared" si="11"/>
        <v>#DIV/0!</v>
      </c>
      <c r="K91" s="12" t="e">
        <f t="shared" si="12"/>
        <v>#DIV/0!</v>
      </c>
      <c r="L91" s="16" t="e">
        <f t="shared" si="13"/>
        <v>#DIV/0!</v>
      </c>
      <c r="M91" s="7" t="e">
        <f t="shared" si="14"/>
        <v>#DIV/0!</v>
      </c>
      <c r="N91" s="8" t="e">
        <f t="shared" si="15"/>
        <v>#DIV/0!</v>
      </c>
    </row>
    <row r="92" spans="1:14" ht="12.75" outlineLevel="1">
      <c r="A92" s="1">
        <v>201906</v>
      </c>
      <c r="E92" s="3" t="e">
        <f t="shared" si="10"/>
        <v>#DIV/0!</v>
      </c>
      <c r="G92" s="12">
        <f t="shared" si="8"/>
        <v>201906</v>
      </c>
      <c r="H92" s="13">
        <f t="shared" si="9"/>
        <v>0</v>
      </c>
      <c r="I92"/>
      <c r="J92" s="12" t="e">
        <f t="shared" si="11"/>
        <v>#DIV/0!</v>
      </c>
      <c r="K92" s="12" t="e">
        <f t="shared" si="12"/>
        <v>#DIV/0!</v>
      </c>
      <c r="L92" s="16" t="e">
        <f t="shared" si="13"/>
        <v>#DIV/0!</v>
      </c>
      <c r="M92" s="7" t="e">
        <f t="shared" si="14"/>
        <v>#DIV/0!</v>
      </c>
      <c r="N92" s="8" t="e">
        <f t="shared" si="15"/>
        <v>#DIV/0!</v>
      </c>
    </row>
    <row r="93" spans="1:14" ht="12.75" outlineLevel="1">
      <c r="A93" s="1">
        <v>201907</v>
      </c>
      <c r="E93" s="3" t="e">
        <f t="shared" si="10"/>
        <v>#DIV/0!</v>
      </c>
      <c r="G93" s="12">
        <f t="shared" si="8"/>
        <v>201907</v>
      </c>
      <c r="H93" s="13">
        <f t="shared" si="9"/>
        <v>0</v>
      </c>
      <c r="I93"/>
      <c r="J93" s="12" t="e">
        <f t="shared" si="11"/>
        <v>#DIV/0!</v>
      </c>
      <c r="K93" s="12" t="e">
        <f t="shared" si="12"/>
        <v>#DIV/0!</v>
      </c>
      <c r="L93" s="16" t="e">
        <f t="shared" si="13"/>
        <v>#DIV/0!</v>
      </c>
      <c r="M93" s="7" t="e">
        <f t="shared" si="14"/>
        <v>#DIV/0!</v>
      </c>
      <c r="N93" s="8" t="e">
        <f t="shared" si="15"/>
        <v>#DIV/0!</v>
      </c>
    </row>
    <row r="94" spans="1:14" ht="12.75" outlineLevel="1">
      <c r="A94" s="1">
        <v>201908</v>
      </c>
      <c r="E94" s="3" t="e">
        <f t="shared" si="10"/>
        <v>#DIV/0!</v>
      </c>
      <c r="G94" s="12">
        <f t="shared" si="8"/>
        <v>201908</v>
      </c>
      <c r="H94" s="13">
        <f t="shared" si="9"/>
        <v>0</v>
      </c>
      <c r="I94"/>
      <c r="J94" s="12" t="e">
        <f t="shared" si="11"/>
        <v>#DIV/0!</v>
      </c>
      <c r="K94" s="12" t="e">
        <f t="shared" si="12"/>
        <v>#DIV/0!</v>
      </c>
      <c r="L94" s="16" t="e">
        <f t="shared" si="13"/>
        <v>#DIV/0!</v>
      </c>
      <c r="M94" s="7" t="e">
        <f t="shared" si="14"/>
        <v>#DIV/0!</v>
      </c>
      <c r="N94" s="8" t="e">
        <f t="shared" si="15"/>
        <v>#DIV/0!</v>
      </c>
    </row>
    <row r="95" spans="1:14" ht="12.75" outlineLevel="1">
      <c r="A95" s="1">
        <v>201909</v>
      </c>
      <c r="E95" s="3" t="e">
        <f t="shared" si="10"/>
        <v>#DIV/0!</v>
      </c>
      <c r="G95" s="12">
        <f t="shared" si="8"/>
        <v>201909</v>
      </c>
      <c r="H95" s="13">
        <f t="shared" si="9"/>
        <v>0</v>
      </c>
      <c r="I95"/>
      <c r="J95" s="12" t="e">
        <f t="shared" si="11"/>
        <v>#DIV/0!</v>
      </c>
      <c r="K95" s="12" t="e">
        <f t="shared" si="12"/>
        <v>#DIV/0!</v>
      </c>
      <c r="L95" s="16" t="e">
        <f t="shared" si="13"/>
        <v>#DIV/0!</v>
      </c>
      <c r="M95" s="7" t="e">
        <f t="shared" si="14"/>
        <v>#DIV/0!</v>
      </c>
      <c r="N95" s="8" t="e">
        <f t="shared" si="15"/>
        <v>#DIV/0!</v>
      </c>
    </row>
    <row r="96" spans="1:14" ht="12.75" outlineLevel="1">
      <c r="A96" s="1">
        <v>201910</v>
      </c>
      <c r="E96" s="3" t="e">
        <f t="shared" si="10"/>
        <v>#DIV/0!</v>
      </c>
      <c r="G96" s="12">
        <f t="shared" si="8"/>
        <v>201910</v>
      </c>
      <c r="H96" s="13">
        <f t="shared" si="9"/>
        <v>0</v>
      </c>
      <c r="I96"/>
      <c r="J96" s="12" t="e">
        <f t="shared" si="11"/>
        <v>#DIV/0!</v>
      </c>
      <c r="K96" s="12" t="e">
        <f t="shared" si="12"/>
        <v>#DIV/0!</v>
      </c>
      <c r="L96" s="16" t="e">
        <f t="shared" si="13"/>
        <v>#DIV/0!</v>
      </c>
      <c r="M96" s="7" t="e">
        <f t="shared" si="14"/>
        <v>#DIV/0!</v>
      </c>
      <c r="N96" s="8" t="e">
        <f t="shared" si="15"/>
        <v>#DIV/0!</v>
      </c>
    </row>
    <row r="97" spans="1:14" ht="12.75" outlineLevel="1">
      <c r="A97" s="1">
        <v>201911</v>
      </c>
      <c r="E97" s="3" t="e">
        <f t="shared" si="10"/>
        <v>#DIV/0!</v>
      </c>
      <c r="G97" s="12">
        <f t="shared" si="8"/>
        <v>201911</v>
      </c>
      <c r="H97" s="13">
        <f t="shared" si="9"/>
        <v>0</v>
      </c>
      <c r="I97"/>
      <c r="J97" s="12" t="e">
        <f t="shared" si="11"/>
        <v>#DIV/0!</v>
      </c>
      <c r="K97" s="12" t="e">
        <f t="shared" si="12"/>
        <v>#DIV/0!</v>
      </c>
      <c r="L97" s="16" t="e">
        <f t="shared" si="13"/>
        <v>#DIV/0!</v>
      </c>
      <c r="M97" s="7" t="e">
        <f t="shared" si="14"/>
        <v>#DIV/0!</v>
      </c>
      <c r="N97" s="8" t="e">
        <f t="shared" si="15"/>
        <v>#DIV/0!</v>
      </c>
    </row>
    <row r="98" spans="1:14" ht="12.75" outlineLevel="1">
      <c r="A98" s="1">
        <v>201912</v>
      </c>
      <c r="E98" s="3" t="e">
        <f t="shared" si="10"/>
        <v>#DIV/0!</v>
      </c>
      <c r="G98" s="12">
        <f t="shared" si="8"/>
        <v>201912</v>
      </c>
      <c r="H98" s="13">
        <f t="shared" si="9"/>
        <v>0</v>
      </c>
      <c r="I98"/>
      <c r="J98" s="12" t="e">
        <f t="shared" si="11"/>
        <v>#DIV/0!</v>
      </c>
      <c r="K98" s="12" t="e">
        <f t="shared" si="12"/>
        <v>#DIV/0!</v>
      </c>
      <c r="L98" s="16" t="e">
        <f t="shared" si="13"/>
        <v>#DIV/0!</v>
      </c>
      <c r="M98" s="7" t="e">
        <f t="shared" si="14"/>
        <v>#DIV/0!</v>
      </c>
      <c r="N98" s="8" t="e">
        <f t="shared" si="15"/>
        <v>#DIV/0!</v>
      </c>
    </row>
  </sheetData>
  <sheetProtection/>
  <printOptions/>
  <pageMargins left="0.79" right="0.79" top="1.05" bottom="1.05" header="0.79" footer="0.79"/>
  <pageSetup horizontalDpi="300" verticalDpi="300" orientation="portrait" paperSize="9"/>
  <headerFooter scaleWithDoc="0" alignWithMargins="0">
    <oddHeader>&amp;C&amp;"Times New Roman,Standaard"&amp;12&amp;A</oddHeader>
    <oddFooter>&amp;C&amp;"Times New Roman,Standaard"&amp;12Pagina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98"/>
  <sheetViews>
    <sheetView zoomScale="80" zoomScaleNormal="80" workbookViewId="0" topLeftCell="A55">
      <selection activeCell="C89" sqref="C89"/>
    </sheetView>
  </sheetViews>
  <sheetFormatPr defaultColWidth="12.28125" defaultRowHeight="12.75" customHeight="1" outlineLevelRow="1"/>
  <cols>
    <col min="1" max="1" width="8.7109375" style="1" bestFit="1" customWidth="1"/>
    <col min="2" max="2" width="8.140625" style="2" bestFit="1" customWidth="1"/>
    <col min="3" max="3" width="8.28125" style="2" bestFit="1" customWidth="1"/>
    <col min="4" max="4" width="11.57421875" style="0" bestFit="1" customWidth="1"/>
    <col min="5" max="5" width="11.57421875" style="3" bestFit="1" customWidth="1"/>
    <col min="6" max="6" width="11.57421875" style="0" bestFit="1" customWidth="1"/>
    <col min="7" max="7" width="11.57421875" style="23" bestFit="1" customWidth="1"/>
    <col min="8" max="8" width="11.57421875" style="13" bestFit="1" customWidth="1"/>
    <col min="9" max="9" width="11.57421875" style="6" bestFit="1" customWidth="1"/>
    <col min="10" max="12" width="11.57421875" style="12" bestFit="1" customWidth="1"/>
    <col min="13" max="13" width="11.57421875" style="7" bestFit="1" customWidth="1"/>
    <col min="14" max="14" width="11.57421875" style="8" bestFit="1" customWidth="1"/>
    <col min="15" max="16384" width="11.57421875" style="0" bestFit="1" customWidth="1"/>
  </cols>
  <sheetData>
    <row r="1" spans="2:23" ht="12.75" outlineLevel="1">
      <c r="B1" s="2" t="s">
        <v>234</v>
      </c>
      <c r="C1" s="2" t="s">
        <v>0</v>
      </c>
      <c r="G1" s="23" t="str">
        <f>B1</f>
        <v>AGS</v>
      </c>
      <c r="Q1">
        <v>2017</v>
      </c>
      <c r="R1">
        <v>2016</v>
      </c>
      <c r="S1">
        <v>2015</v>
      </c>
      <c r="T1">
        <v>2014</v>
      </c>
      <c r="U1">
        <v>2013</v>
      </c>
      <c r="V1">
        <v>2012</v>
      </c>
      <c r="W1">
        <v>2011</v>
      </c>
    </row>
    <row r="2" spans="1:23" ht="12.75" outlineLevel="1">
      <c r="A2" s="1" t="s">
        <v>1</v>
      </c>
      <c r="B2" s="2" t="s">
        <v>5</v>
      </c>
      <c r="C2" s="2" t="s">
        <v>5</v>
      </c>
      <c r="E2" s="3" t="s">
        <v>6</v>
      </c>
      <c r="G2" s="23" t="s">
        <v>1</v>
      </c>
      <c r="H2" s="13" t="s">
        <v>7</v>
      </c>
      <c r="J2" s="12" t="s">
        <v>8</v>
      </c>
      <c r="K2" s="12" t="s">
        <v>9</v>
      </c>
      <c r="L2" s="12" t="s">
        <v>10</v>
      </c>
      <c r="N2" s="8" t="s">
        <v>11</v>
      </c>
      <c r="P2" s="18" t="s">
        <v>73</v>
      </c>
      <c r="Q2" s="18">
        <v>209.4</v>
      </c>
      <c r="R2" s="21">
        <v>216.57</v>
      </c>
      <c r="S2" s="21">
        <v>223.78</v>
      </c>
      <c r="T2" s="21">
        <v>231</v>
      </c>
      <c r="U2" s="21">
        <v>233.49</v>
      </c>
      <c r="V2" s="21">
        <v>262.33799999999997</v>
      </c>
      <c r="W2" s="25">
        <v>262.33799999999997</v>
      </c>
    </row>
    <row r="3" spans="1:23" ht="12.75" outlineLevel="1">
      <c r="A3" s="1">
        <v>201201</v>
      </c>
      <c r="B3" s="9">
        <v>15.308</v>
      </c>
      <c r="C3" s="2">
        <v>2206.8</v>
      </c>
      <c r="G3" s="23">
        <f aca="true" t="shared" si="0" ref="G3:G66">A3</f>
        <v>201201</v>
      </c>
      <c r="H3" s="13">
        <f aca="true" t="shared" si="1" ref="H3:H66">$B3</f>
        <v>15.308</v>
      </c>
      <c r="L3" s="16"/>
      <c r="P3" s="18" t="s">
        <v>78</v>
      </c>
      <c r="Q3" s="18" t="s">
        <v>235</v>
      </c>
      <c r="R3" s="21" t="s">
        <v>236</v>
      </c>
      <c r="S3" s="21" t="s">
        <v>85</v>
      </c>
      <c r="T3" s="21" t="s">
        <v>237</v>
      </c>
      <c r="U3" s="21" t="s">
        <v>238</v>
      </c>
      <c r="V3" s="21" t="s">
        <v>239</v>
      </c>
      <c r="W3" s="25" t="s">
        <v>239</v>
      </c>
    </row>
    <row r="4" spans="1:23" ht="12.75" outlineLevel="1">
      <c r="A4" s="1">
        <v>201202</v>
      </c>
      <c r="B4" s="9">
        <v>15.356000000000002</v>
      </c>
      <c r="C4" s="2">
        <v>2275.86</v>
      </c>
      <c r="E4" s="3">
        <f aca="true" t="shared" si="2" ref="E4:E67">100*($B4-$B3)/$B4</f>
        <v>0.3125814014066281</v>
      </c>
      <c r="G4" s="23">
        <f t="shared" si="0"/>
        <v>201202</v>
      </c>
      <c r="H4" s="13">
        <f t="shared" si="1"/>
        <v>15.356000000000002</v>
      </c>
      <c r="L4" s="16"/>
      <c r="P4" s="18" t="s">
        <v>86</v>
      </c>
      <c r="Q4" s="18" t="s">
        <v>240</v>
      </c>
      <c r="R4" s="21" t="s">
        <v>240</v>
      </c>
      <c r="S4" s="21" t="s">
        <v>241</v>
      </c>
      <c r="T4" s="21" t="s">
        <v>92</v>
      </c>
      <c r="U4" s="21" t="s">
        <v>242</v>
      </c>
      <c r="V4" s="21" t="s">
        <v>243</v>
      </c>
      <c r="W4" s="25" t="s">
        <v>243</v>
      </c>
    </row>
    <row r="5" spans="1:23" ht="12.75" outlineLevel="1">
      <c r="A5" s="1">
        <v>201203</v>
      </c>
      <c r="B5" s="9">
        <v>15.876000000000001</v>
      </c>
      <c r="C5" s="2">
        <v>2324.05</v>
      </c>
      <c r="E5" s="3">
        <f t="shared" si="2"/>
        <v>3.2753842277651772</v>
      </c>
      <c r="G5" s="23">
        <f t="shared" si="0"/>
        <v>201203</v>
      </c>
      <c r="H5" s="13">
        <f t="shared" si="1"/>
        <v>15.876000000000001</v>
      </c>
      <c r="L5" s="16"/>
      <c r="P5" s="18" t="s">
        <v>93</v>
      </c>
      <c r="Q5" s="18" t="s">
        <v>244</v>
      </c>
      <c r="R5" s="21" t="s">
        <v>245</v>
      </c>
      <c r="S5" s="21" t="s">
        <v>246</v>
      </c>
      <c r="T5" s="21" t="s">
        <v>79</v>
      </c>
      <c r="U5" s="21" t="s">
        <v>247</v>
      </c>
      <c r="V5" s="21" t="s">
        <v>248</v>
      </c>
      <c r="W5" s="25" t="s">
        <v>248</v>
      </c>
    </row>
    <row r="6" spans="1:23" ht="12.75" outlineLevel="1">
      <c r="A6" s="1">
        <v>201204</v>
      </c>
      <c r="B6" s="9">
        <v>13.301</v>
      </c>
      <c r="C6" s="2">
        <v>2208.44</v>
      </c>
      <c r="E6" s="3">
        <f t="shared" si="2"/>
        <v>-19.359446658146013</v>
      </c>
      <c r="G6" s="23">
        <f t="shared" si="0"/>
        <v>201204</v>
      </c>
      <c r="H6" s="13">
        <f t="shared" si="1"/>
        <v>13.301</v>
      </c>
      <c r="L6" s="16"/>
      <c r="P6" s="18" t="s">
        <v>109</v>
      </c>
      <c r="Q6" s="18" t="s">
        <v>249</v>
      </c>
      <c r="R6" s="21" t="s">
        <v>250</v>
      </c>
      <c r="S6" s="21" t="s">
        <v>251</v>
      </c>
      <c r="T6" s="21" t="s">
        <v>252</v>
      </c>
      <c r="U6" s="21" t="s">
        <v>253</v>
      </c>
      <c r="V6" s="21" t="s">
        <v>254</v>
      </c>
      <c r="W6" s="25" t="s">
        <v>254</v>
      </c>
    </row>
    <row r="7" spans="1:23" ht="12.75" outlineLevel="1">
      <c r="A7" s="1">
        <v>201205</v>
      </c>
      <c r="B7" s="9">
        <v>12.372000000000002</v>
      </c>
      <c r="C7" s="2">
        <v>2093.56</v>
      </c>
      <c r="E7" s="3">
        <f t="shared" si="2"/>
        <v>-7.508891044293553</v>
      </c>
      <c r="G7" s="23">
        <f t="shared" si="0"/>
        <v>201205</v>
      </c>
      <c r="H7" s="13">
        <f t="shared" si="1"/>
        <v>12.372000000000002</v>
      </c>
      <c r="L7" s="16"/>
      <c r="P7" s="18" t="s">
        <v>117</v>
      </c>
      <c r="Q7" s="18" t="s">
        <v>255</v>
      </c>
      <c r="R7" s="21" t="s">
        <v>256</v>
      </c>
      <c r="S7" s="21" t="s">
        <v>257</v>
      </c>
      <c r="T7" s="21" t="s">
        <v>258</v>
      </c>
      <c r="U7" s="21" t="s">
        <v>259</v>
      </c>
      <c r="V7" s="21" t="s">
        <v>260</v>
      </c>
      <c r="W7" s="25" t="s">
        <v>260</v>
      </c>
    </row>
    <row r="8" spans="1:23" ht="12.75" outlineLevel="1">
      <c r="A8" s="1">
        <v>201206</v>
      </c>
      <c r="B8" s="9">
        <v>15.09</v>
      </c>
      <c r="C8" s="2">
        <v>2227.63</v>
      </c>
      <c r="E8" s="3">
        <f t="shared" si="2"/>
        <v>18.01192842942345</v>
      </c>
      <c r="G8" s="23">
        <f t="shared" si="0"/>
        <v>201206</v>
      </c>
      <c r="H8" s="13">
        <f t="shared" si="1"/>
        <v>15.09</v>
      </c>
      <c r="L8" s="16"/>
      <c r="P8" s="18" t="s">
        <v>125</v>
      </c>
      <c r="Q8" s="18" t="s">
        <v>261</v>
      </c>
      <c r="R8" s="21" t="s">
        <v>262</v>
      </c>
      <c r="S8" s="21" t="s">
        <v>263</v>
      </c>
      <c r="T8" s="21" t="s">
        <v>264</v>
      </c>
      <c r="U8" s="21" t="s">
        <v>265</v>
      </c>
      <c r="V8" s="21" t="s">
        <v>266</v>
      </c>
      <c r="W8" s="25" t="s">
        <v>266</v>
      </c>
    </row>
    <row r="9" spans="1:23" ht="12.75" outlineLevel="1">
      <c r="A9" s="1">
        <v>201207</v>
      </c>
      <c r="B9" s="9">
        <v>15.681</v>
      </c>
      <c r="C9" s="2">
        <v>2274.84</v>
      </c>
      <c r="E9" s="3">
        <f t="shared" si="2"/>
        <v>3.768892290032519</v>
      </c>
      <c r="G9" s="23">
        <f t="shared" si="0"/>
        <v>201207</v>
      </c>
      <c r="H9" s="13">
        <f t="shared" si="1"/>
        <v>15.681</v>
      </c>
      <c r="L9" s="16"/>
      <c r="P9" s="18" t="s">
        <v>133</v>
      </c>
      <c r="Q9" s="18" t="s">
        <v>267</v>
      </c>
      <c r="R9" s="21" t="s">
        <v>268</v>
      </c>
      <c r="S9" s="21" t="s">
        <v>269</v>
      </c>
      <c r="T9" s="21" t="s">
        <v>270</v>
      </c>
      <c r="U9" s="21" t="s">
        <v>271</v>
      </c>
      <c r="V9" s="21" t="s">
        <v>272</v>
      </c>
      <c r="W9" s="25" t="s">
        <v>272</v>
      </c>
    </row>
    <row r="10" spans="1:23" ht="12.75" outlineLevel="1">
      <c r="A10" s="1">
        <v>201208</v>
      </c>
      <c r="B10" s="9">
        <v>17.12</v>
      </c>
      <c r="C10" s="2">
        <v>2345.69</v>
      </c>
      <c r="E10" s="3">
        <f t="shared" si="2"/>
        <v>8.40537383177571</v>
      </c>
      <c r="G10" s="23">
        <f t="shared" si="0"/>
        <v>201208</v>
      </c>
      <c r="H10" s="13">
        <f t="shared" si="1"/>
        <v>17.12</v>
      </c>
      <c r="L10" s="16"/>
      <c r="P10" s="18" t="s">
        <v>141</v>
      </c>
      <c r="Q10" s="18" t="s">
        <v>273</v>
      </c>
      <c r="R10" s="21" t="s">
        <v>274</v>
      </c>
      <c r="S10" s="21" t="s">
        <v>275</v>
      </c>
      <c r="T10" s="21" t="s">
        <v>276</v>
      </c>
      <c r="U10" s="21" t="s">
        <v>277</v>
      </c>
      <c r="V10" s="21" t="s">
        <v>278</v>
      </c>
      <c r="W10" s="25" t="s">
        <v>278</v>
      </c>
    </row>
    <row r="11" spans="1:12" ht="12.75" outlineLevel="1">
      <c r="A11" s="1">
        <v>201209</v>
      </c>
      <c r="B11" s="9">
        <v>18.05</v>
      </c>
      <c r="C11" s="2">
        <v>2373.3300000000004</v>
      </c>
      <c r="E11" s="3">
        <f t="shared" si="2"/>
        <v>5.152354570637117</v>
      </c>
      <c r="G11" s="23">
        <f t="shared" si="0"/>
        <v>201209</v>
      </c>
      <c r="H11" s="13">
        <f t="shared" si="1"/>
        <v>18.05</v>
      </c>
      <c r="L11" s="16"/>
    </row>
    <row r="12" spans="1:12" ht="12.75" outlineLevel="1">
      <c r="A12" s="1">
        <v>201210</v>
      </c>
      <c r="B12" s="9">
        <v>18.99</v>
      </c>
      <c r="C12" s="2">
        <v>2369.21</v>
      </c>
      <c r="E12" s="3">
        <f t="shared" si="2"/>
        <v>4.949973670352806</v>
      </c>
      <c r="G12" s="23">
        <f t="shared" si="0"/>
        <v>201210</v>
      </c>
      <c r="H12" s="13">
        <f t="shared" si="1"/>
        <v>18.99</v>
      </c>
      <c r="L12" s="16"/>
    </row>
    <row r="13" spans="1:12" ht="12.75" outlineLevel="1">
      <c r="A13" s="1">
        <v>201211</v>
      </c>
      <c r="B13" s="9">
        <v>19.88</v>
      </c>
      <c r="C13" s="2">
        <v>2436.9500000000003</v>
      </c>
      <c r="E13" s="3">
        <f t="shared" si="2"/>
        <v>4.476861167002015</v>
      </c>
      <c r="G13" s="23">
        <f t="shared" si="0"/>
        <v>201211</v>
      </c>
      <c r="H13" s="13">
        <f t="shared" si="1"/>
        <v>19.88</v>
      </c>
      <c r="L13" s="16"/>
    </row>
    <row r="14" spans="1:12" ht="12.75" outlineLevel="1">
      <c r="A14" s="1">
        <v>201212</v>
      </c>
      <c r="B14" s="9">
        <v>21.49</v>
      </c>
      <c r="C14" s="2">
        <v>2475.8100000000004</v>
      </c>
      <c r="E14" s="3">
        <f t="shared" si="2"/>
        <v>7.491856677524428</v>
      </c>
      <c r="G14" s="23">
        <f t="shared" si="0"/>
        <v>201212</v>
      </c>
      <c r="H14" s="13">
        <f t="shared" si="1"/>
        <v>21.49</v>
      </c>
      <c r="L14" s="16"/>
    </row>
    <row r="15" spans="1:14" ht="12.75" outlineLevel="1">
      <c r="A15" s="1">
        <v>201301</v>
      </c>
      <c r="B15" s="9">
        <v>23.51</v>
      </c>
      <c r="C15" s="2">
        <v>2520.3500000000004</v>
      </c>
      <c r="E15" s="3">
        <f t="shared" si="2"/>
        <v>8.59208847299023</v>
      </c>
      <c r="G15" s="23">
        <f t="shared" si="0"/>
        <v>201301</v>
      </c>
      <c r="H15" s="13">
        <f t="shared" si="1"/>
        <v>23.51</v>
      </c>
      <c r="J15" s="12">
        <f aca="true" t="shared" si="3" ref="J15:J78">100-100*($B15-$B3)/$B15</f>
        <v>65.11271799234368</v>
      </c>
      <c r="K15" s="12">
        <f aca="true" t="shared" si="4" ref="K15:K78">100*AVERAGE($B4:$B15)/$B15</f>
        <v>73.27236636892101</v>
      </c>
      <c r="L15" s="16">
        <f aca="true" t="shared" si="5" ref="L15:L78">100*(AVERAGE($C4:$C15)/$C15)/(AVERAGE($B4:$B15)/$B15)</f>
        <v>126.01494678342385</v>
      </c>
      <c r="M15" s="7" t="str">
        <f aca="true" t="shared" si="6" ref="M15:M78">IF(AND(AVERAGE($B7:$B15)/$B15&lt;1,(AVERAGE($C7:$C15)/$C15/(AVERAGE($B7:$B15)/$B15))&gt;1),"*","")</f>
        <v>*</v>
      </c>
      <c r="N15" s="8">
        <f aca="true" t="shared" si="7" ref="N15:N78">100*AVERAGE($E4:$E15)/STDEVA($E4:$E15)</f>
        <v>33.96304916398477</v>
      </c>
    </row>
    <row r="16" spans="1:14" ht="12.75" outlineLevel="1">
      <c r="A16" s="1">
        <v>201302</v>
      </c>
      <c r="B16" s="9">
        <v>25.23</v>
      </c>
      <c r="C16" s="2">
        <v>2569.17</v>
      </c>
      <c r="E16" s="3">
        <f t="shared" si="2"/>
        <v>6.817281014665077</v>
      </c>
      <c r="G16" s="23">
        <f t="shared" si="0"/>
        <v>201302</v>
      </c>
      <c r="H16" s="13">
        <f t="shared" si="1"/>
        <v>25.23</v>
      </c>
      <c r="J16" s="12">
        <f t="shared" si="3"/>
        <v>60.86405073325407</v>
      </c>
      <c r="K16" s="12">
        <f t="shared" si="4"/>
        <v>71.53851235301889</v>
      </c>
      <c r="L16" s="16">
        <f t="shared" si="5"/>
        <v>127.94640517852505</v>
      </c>
      <c r="M16" s="7" t="str">
        <f t="shared" si="6"/>
        <v>*</v>
      </c>
      <c r="N16" s="8">
        <f t="shared" si="7"/>
        <v>39.79825901830052</v>
      </c>
    </row>
    <row r="17" spans="1:14" ht="12.75" outlineLevel="1">
      <c r="A17" s="1">
        <v>201303</v>
      </c>
      <c r="B17" s="9">
        <v>25.52</v>
      </c>
      <c r="C17" s="2">
        <v>2592.19</v>
      </c>
      <c r="E17" s="3">
        <f t="shared" si="2"/>
        <v>1.1363636363636331</v>
      </c>
      <c r="G17" s="23">
        <f t="shared" si="0"/>
        <v>201303</v>
      </c>
      <c r="H17" s="13">
        <f t="shared" si="1"/>
        <v>25.52</v>
      </c>
      <c r="J17" s="12">
        <f t="shared" si="3"/>
        <v>62.210031347962385</v>
      </c>
      <c r="K17" s="12">
        <f t="shared" si="4"/>
        <v>73.87473876698014</v>
      </c>
      <c r="L17" s="16">
        <f t="shared" si="5"/>
        <v>123.96676615719403</v>
      </c>
      <c r="M17" s="7" t="str">
        <f t="shared" si="6"/>
        <v>*</v>
      </c>
      <c r="N17" s="8">
        <f t="shared" si="7"/>
        <v>37.74817059701025</v>
      </c>
    </row>
    <row r="18" spans="1:14" ht="12.75" outlineLevel="1">
      <c r="A18" s="1">
        <v>201304</v>
      </c>
      <c r="B18" s="9">
        <v>27.82</v>
      </c>
      <c r="C18" s="2">
        <v>2643.42</v>
      </c>
      <c r="E18" s="3">
        <f t="shared" si="2"/>
        <v>8.267433501078363</v>
      </c>
      <c r="G18" s="23">
        <f t="shared" si="0"/>
        <v>201304</v>
      </c>
      <c r="H18" s="13">
        <f t="shared" si="1"/>
        <v>27.82</v>
      </c>
      <c r="J18" s="12">
        <f t="shared" si="3"/>
        <v>47.81092739036664</v>
      </c>
      <c r="K18" s="12">
        <f t="shared" si="4"/>
        <v>72.1162832494608</v>
      </c>
      <c r="L18" s="16">
        <f t="shared" si="5"/>
        <v>126.42990767020916</v>
      </c>
      <c r="M18" s="7" t="str">
        <f t="shared" si="6"/>
        <v>*</v>
      </c>
      <c r="N18" s="8">
        <f t="shared" si="7"/>
        <v>98.6788806921124</v>
      </c>
    </row>
    <row r="19" spans="1:14" ht="12.75" outlineLevel="1">
      <c r="A19" s="1">
        <v>201305</v>
      </c>
      <c r="B19" s="9">
        <v>28.42</v>
      </c>
      <c r="C19" s="2">
        <v>2649.36</v>
      </c>
      <c r="E19" s="3">
        <f t="shared" si="2"/>
        <v>2.1111893033075346</v>
      </c>
      <c r="G19" s="23">
        <f t="shared" si="0"/>
        <v>201305</v>
      </c>
      <c r="H19" s="13">
        <f t="shared" si="1"/>
        <v>28.42</v>
      </c>
      <c r="J19" s="12">
        <f t="shared" si="3"/>
        <v>43.532723434201266</v>
      </c>
      <c r="K19" s="12">
        <f t="shared" si="4"/>
        <v>75.29937837203846</v>
      </c>
      <c r="L19" s="16">
        <f t="shared" si="5"/>
        <v>123.13560990595403</v>
      </c>
      <c r="M19" s="7" t="str">
        <f t="shared" si="6"/>
        <v>*</v>
      </c>
      <c r="N19" s="8">
        <f t="shared" si="7"/>
        <v>151.5879684612986</v>
      </c>
    </row>
    <row r="20" spans="1:14" ht="12.75" outlineLevel="1">
      <c r="A20" s="1">
        <v>201306</v>
      </c>
      <c r="B20" s="9">
        <v>26.979999999999997</v>
      </c>
      <c r="C20" s="2">
        <v>2526.11</v>
      </c>
      <c r="E20" s="3">
        <f t="shared" si="2"/>
        <v>-5.337286879169774</v>
      </c>
      <c r="G20" s="23">
        <f t="shared" si="0"/>
        <v>201306</v>
      </c>
      <c r="H20" s="13">
        <f t="shared" si="1"/>
        <v>26.979999999999997</v>
      </c>
      <c r="J20" s="12">
        <f t="shared" si="3"/>
        <v>55.93031875463306</v>
      </c>
      <c r="K20" s="12">
        <f t="shared" si="4"/>
        <v>82.99079565109959</v>
      </c>
      <c r="L20" s="16">
        <f t="shared" si="5"/>
        <v>118.36115515721116</v>
      </c>
      <c r="M20" s="7" t="str">
        <f t="shared" si="6"/>
        <v>*</v>
      </c>
      <c r="N20" s="8">
        <f t="shared" si="7"/>
        <v>116.58682939625875</v>
      </c>
    </row>
    <row r="21" spans="1:14" ht="12.75" outlineLevel="1">
      <c r="A21" s="1">
        <v>201307</v>
      </c>
      <c r="B21" s="9">
        <v>30.09</v>
      </c>
      <c r="C21" s="2">
        <v>2662.68</v>
      </c>
      <c r="E21" s="3">
        <f t="shared" si="2"/>
        <v>10.335659687603865</v>
      </c>
      <c r="G21" s="23">
        <f t="shared" si="0"/>
        <v>201307</v>
      </c>
      <c r="H21" s="13">
        <f t="shared" si="1"/>
        <v>30.09</v>
      </c>
      <c r="J21" s="12">
        <f t="shared" si="3"/>
        <v>52.1136590229312</v>
      </c>
      <c r="K21" s="12">
        <f t="shared" si="4"/>
        <v>78.40367785532291</v>
      </c>
      <c r="L21" s="16">
        <f t="shared" si="5"/>
        <v>120.40822704705106</v>
      </c>
      <c r="M21" s="7" t="str">
        <f t="shared" si="6"/>
        <v>*</v>
      </c>
      <c r="N21" s="8">
        <f t="shared" si="7"/>
        <v>121.01218813811684</v>
      </c>
    </row>
    <row r="22" spans="1:14" ht="12.75" outlineLevel="1">
      <c r="A22" s="1">
        <v>201308</v>
      </c>
      <c r="B22" s="9">
        <v>29.779999999999998</v>
      </c>
      <c r="C22" s="2">
        <v>2673.42</v>
      </c>
      <c r="E22" s="3">
        <f t="shared" si="2"/>
        <v>-1.040967092008067</v>
      </c>
      <c r="G22" s="23">
        <f t="shared" si="0"/>
        <v>201308</v>
      </c>
      <c r="H22" s="13">
        <f t="shared" si="1"/>
        <v>29.779999999999998</v>
      </c>
      <c r="J22" s="12">
        <f t="shared" si="3"/>
        <v>57.48824714573541</v>
      </c>
      <c r="K22" s="12">
        <f t="shared" si="4"/>
        <v>82.76248041190956</v>
      </c>
      <c r="L22" s="16">
        <f t="shared" si="5"/>
        <v>114.84285333300909</v>
      </c>
      <c r="M22" s="7" t="str">
        <f t="shared" si="6"/>
        <v>*</v>
      </c>
      <c r="N22" s="8">
        <f t="shared" si="7"/>
        <v>97.71114376612509</v>
      </c>
    </row>
    <row r="23" spans="1:14" ht="12.75" outlineLevel="1">
      <c r="A23" s="1">
        <v>201309</v>
      </c>
      <c r="B23" s="9">
        <v>29.94</v>
      </c>
      <c r="C23" s="2">
        <v>2802.27</v>
      </c>
      <c r="E23" s="3">
        <f t="shared" si="2"/>
        <v>0.5344021376085627</v>
      </c>
      <c r="G23" s="23">
        <f t="shared" si="0"/>
        <v>201309</v>
      </c>
      <c r="H23" s="13">
        <f t="shared" si="1"/>
        <v>29.94</v>
      </c>
      <c r="J23" s="12">
        <f t="shared" si="3"/>
        <v>60.2872411489646</v>
      </c>
      <c r="K23" s="12">
        <f t="shared" si="4"/>
        <v>85.62959251837007</v>
      </c>
      <c r="L23" s="16">
        <f t="shared" si="5"/>
        <v>107.38350795520782</v>
      </c>
      <c r="M23" s="7" t="str">
        <f t="shared" si="6"/>
        <v>*</v>
      </c>
      <c r="N23" s="8">
        <f t="shared" si="7"/>
        <v>86.7646018000183</v>
      </c>
    </row>
    <row r="24" spans="1:14" ht="12.75" outlineLevel="1">
      <c r="A24" s="1">
        <v>201310</v>
      </c>
      <c r="B24" s="2">
        <v>31.34</v>
      </c>
      <c r="C24" s="2">
        <v>2904.3500000000004</v>
      </c>
      <c r="E24" s="3">
        <f t="shared" si="2"/>
        <v>4.467134652201655</v>
      </c>
      <c r="G24" s="23">
        <f t="shared" si="0"/>
        <v>201310</v>
      </c>
      <c r="H24" s="13">
        <f t="shared" si="1"/>
        <v>31.34</v>
      </c>
      <c r="J24" s="12">
        <f t="shared" si="3"/>
        <v>60.59349074664964</v>
      </c>
      <c r="K24" s="12">
        <f t="shared" si="4"/>
        <v>85.0882790895554</v>
      </c>
      <c r="L24" s="16">
        <f t="shared" si="5"/>
        <v>106.07295384509443</v>
      </c>
      <c r="M24" s="7" t="str">
        <f t="shared" si="6"/>
        <v>*</v>
      </c>
      <c r="N24" s="8">
        <f t="shared" si="7"/>
        <v>86.02073426456398</v>
      </c>
    </row>
    <row r="25" spans="1:14" ht="12.75" outlineLevel="1">
      <c r="A25" s="1">
        <v>201311</v>
      </c>
      <c r="B25" s="2">
        <v>31.05</v>
      </c>
      <c r="C25" s="2">
        <v>2870.8900000000003</v>
      </c>
      <c r="E25" s="3">
        <f t="shared" si="2"/>
        <v>-0.9339774557165834</v>
      </c>
      <c r="G25" s="23">
        <f t="shared" si="0"/>
        <v>201311</v>
      </c>
      <c r="H25" s="13">
        <f t="shared" si="1"/>
        <v>31.05</v>
      </c>
      <c r="J25" s="12">
        <f t="shared" si="3"/>
        <v>64.0257648953301</v>
      </c>
      <c r="K25" s="12">
        <f t="shared" si="4"/>
        <v>88.88083735909822</v>
      </c>
      <c r="L25" s="16">
        <f t="shared" si="5"/>
        <v>104.14750146221866</v>
      </c>
      <c r="M25" s="7" t="str">
        <f t="shared" si="6"/>
        <v>*</v>
      </c>
      <c r="N25" s="8">
        <f t="shared" si="7"/>
        <v>73.03832264264092</v>
      </c>
    </row>
    <row r="26" spans="1:14" ht="12.75" outlineLevel="1">
      <c r="A26" s="1">
        <v>201312</v>
      </c>
      <c r="B26" s="2">
        <v>30.95</v>
      </c>
      <c r="C26" s="2">
        <v>2923.82</v>
      </c>
      <c r="E26" s="3">
        <f t="shared" si="2"/>
        <v>-0.32310177705977844</v>
      </c>
      <c r="G26" s="23">
        <f t="shared" si="0"/>
        <v>201312</v>
      </c>
      <c r="H26" s="13">
        <f t="shared" si="1"/>
        <v>30.95</v>
      </c>
      <c r="J26" s="12">
        <f t="shared" si="3"/>
        <v>69.43457189014539</v>
      </c>
      <c r="K26" s="12">
        <f t="shared" si="4"/>
        <v>91.71513193322563</v>
      </c>
      <c r="L26" s="16">
        <f t="shared" si="5"/>
        <v>100.49412795091713</v>
      </c>
      <c r="M26" s="7">
        <f t="shared" si="6"/>
      </c>
      <c r="N26" s="8">
        <f t="shared" si="7"/>
        <v>60.27484013102194</v>
      </c>
    </row>
    <row r="27" spans="1:14" ht="12.75" outlineLevel="1">
      <c r="A27" s="1">
        <v>201401</v>
      </c>
      <c r="B27" s="2">
        <v>31.88</v>
      </c>
      <c r="C27" s="2">
        <v>2891.25</v>
      </c>
      <c r="E27" s="3">
        <f t="shared" si="2"/>
        <v>2.917189460476787</v>
      </c>
      <c r="G27" s="23">
        <f t="shared" si="0"/>
        <v>201401</v>
      </c>
      <c r="H27" s="13">
        <f t="shared" si="1"/>
        <v>31.88</v>
      </c>
      <c r="J27" s="12">
        <f t="shared" si="3"/>
        <v>73.74529485570892</v>
      </c>
      <c r="K27" s="12">
        <f t="shared" si="4"/>
        <v>91.22751986616478</v>
      </c>
      <c r="L27" s="16">
        <f t="shared" si="5"/>
        <v>103.34121834355958</v>
      </c>
      <c r="M27" s="7" t="str">
        <f t="shared" si="6"/>
        <v>*</v>
      </c>
      <c r="N27" s="8">
        <f t="shared" si="7"/>
        <v>54.33805587695811</v>
      </c>
    </row>
    <row r="28" spans="1:14" ht="12.75" outlineLevel="1">
      <c r="A28" s="1">
        <v>201402</v>
      </c>
      <c r="B28" s="2">
        <v>33.24</v>
      </c>
      <c r="C28" s="2">
        <v>3096.9100000000003</v>
      </c>
      <c r="E28" s="3">
        <f t="shared" si="2"/>
        <v>4.0914560770156525</v>
      </c>
      <c r="G28" s="23">
        <f t="shared" si="0"/>
        <v>201402</v>
      </c>
      <c r="H28" s="13">
        <f t="shared" si="1"/>
        <v>33.24</v>
      </c>
      <c r="J28" s="12">
        <f t="shared" si="3"/>
        <v>75.90252707581227</v>
      </c>
      <c r="K28" s="12">
        <f t="shared" si="4"/>
        <v>89.50310870437222</v>
      </c>
      <c r="L28" s="16">
        <f t="shared" si="5"/>
        <v>99.92394110655856</v>
      </c>
      <c r="M28" s="7">
        <f t="shared" si="6"/>
      </c>
      <c r="N28" s="8">
        <f t="shared" si="7"/>
        <v>51.29870980066331</v>
      </c>
    </row>
    <row r="29" spans="1:14" ht="12.75" outlineLevel="1">
      <c r="A29" s="1">
        <v>201403</v>
      </c>
      <c r="B29" s="2">
        <v>32.349999999999994</v>
      </c>
      <c r="C29" s="2">
        <v>3129.94</v>
      </c>
      <c r="E29" s="3">
        <f t="shared" si="2"/>
        <v>-2.751159196290596</v>
      </c>
      <c r="G29" s="23">
        <f t="shared" si="0"/>
        <v>201403</v>
      </c>
      <c r="H29" s="13">
        <f t="shared" si="1"/>
        <v>32.349999999999994</v>
      </c>
      <c r="J29" s="12">
        <f t="shared" si="3"/>
        <v>78.88717156105102</v>
      </c>
      <c r="K29" s="12">
        <f t="shared" si="4"/>
        <v>93.72488408037097</v>
      </c>
      <c r="L29" s="16">
        <f t="shared" si="5"/>
        <v>95.94353799603293</v>
      </c>
      <c r="M29" s="7">
        <f t="shared" si="6"/>
      </c>
      <c r="N29" s="8">
        <f t="shared" si="7"/>
        <v>41.468380534877696</v>
      </c>
    </row>
    <row r="30" spans="1:14" ht="12.75" outlineLevel="1">
      <c r="A30" s="1">
        <v>201404</v>
      </c>
      <c r="B30" s="2">
        <v>30.984999999999996</v>
      </c>
      <c r="C30" s="2">
        <v>3089.8</v>
      </c>
      <c r="E30" s="3">
        <f t="shared" si="2"/>
        <v>-4.405357431015003</v>
      </c>
      <c r="G30" s="23">
        <f t="shared" si="0"/>
        <v>201404</v>
      </c>
      <c r="H30" s="13">
        <f t="shared" si="1"/>
        <v>30.984999999999996</v>
      </c>
      <c r="J30" s="12">
        <f t="shared" si="3"/>
        <v>89.7853800225916</v>
      </c>
      <c r="K30" s="12">
        <f t="shared" si="4"/>
        <v>98.70501855736649</v>
      </c>
      <c r="L30" s="16">
        <f t="shared" si="5"/>
        <v>93.50596330262809</v>
      </c>
      <c r="M30" s="7">
        <f t="shared" si="6"/>
      </c>
      <c r="N30" s="8">
        <f t="shared" si="7"/>
        <v>18.588837320020016</v>
      </c>
    </row>
    <row r="31" spans="1:14" ht="12.75" outlineLevel="1">
      <c r="A31" s="1">
        <v>201405</v>
      </c>
      <c r="B31" s="2">
        <v>30.84</v>
      </c>
      <c r="C31" s="2">
        <v>3159.1</v>
      </c>
      <c r="E31" s="3">
        <f t="shared" si="2"/>
        <v>-0.4701686121919456</v>
      </c>
      <c r="G31" s="23">
        <f t="shared" si="0"/>
        <v>201405</v>
      </c>
      <c r="H31" s="13">
        <f t="shared" si="1"/>
        <v>30.84</v>
      </c>
      <c r="J31" s="12">
        <f t="shared" si="3"/>
        <v>92.15304798962387</v>
      </c>
      <c r="K31" s="12">
        <f t="shared" si="4"/>
        <v>99.82301124081279</v>
      </c>
      <c r="L31" s="16">
        <f t="shared" si="5"/>
        <v>91.77750556115066</v>
      </c>
      <c r="M31" s="7">
        <f t="shared" si="6"/>
      </c>
      <c r="N31" s="8">
        <f t="shared" si="7"/>
        <v>13.645099521980733</v>
      </c>
    </row>
    <row r="32" spans="1:14" ht="12.75" outlineLevel="1">
      <c r="A32" s="1">
        <v>201406</v>
      </c>
      <c r="B32" s="2">
        <v>29.14</v>
      </c>
      <c r="C32" s="2">
        <v>3127.21</v>
      </c>
      <c r="E32" s="3">
        <f t="shared" si="2"/>
        <v>-5.833905284831844</v>
      </c>
      <c r="G32" s="23">
        <f t="shared" si="0"/>
        <v>201406</v>
      </c>
      <c r="H32" s="13">
        <f t="shared" si="1"/>
        <v>29.14</v>
      </c>
      <c r="J32" s="12">
        <f t="shared" si="3"/>
        <v>92.58750857927247</v>
      </c>
      <c r="K32" s="12">
        <f t="shared" si="4"/>
        <v>106.26429878746282</v>
      </c>
      <c r="L32" s="16">
        <f t="shared" si="5"/>
        <v>88.60089801260179</v>
      </c>
      <c r="M32" s="7">
        <f t="shared" si="6"/>
      </c>
      <c r="N32" s="8">
        <f t="shared" si="7"/>
        <v>12.504198107999512</v>
      </c>
    </row>
    <row r="33" spans="1:14" ht="12.75" outlineLevel="1">
      <c r="A33" s="1">
        <v>201407</v>
      </c>
      <c r="B33" s="2">
        <v>26.86</v>
      </c>
      <c r="C33" s="2">
        <v>3098.74</v>
      </c>
      <c r="E33" s="3">
        <f t="shared" si="2"/>
        <v>-8.488458674609088</v>
      </c>
      <c r="G33" s="12">
        <f t="shared" si="0"/>
        <v>201407</v>
      </c>
      <c r="H33" s="13">
        <f t="shared" si="1"/>
        <v>26.86</v>
      </c>
      <c r="J33" s="12">
        <f t="shared" si="3"/>
        <v>112.0253164556962</v>
      </c>
      <c r="K33" s="12">
        <f t="shared" si="4"/>
        <v>114.28239017125836</v>
      </c>
      <c r="L33" s="16">
        <f t="shared" si="5"/>
        <v>84.16767197697344</v>
      </c>
      <c r="M33" s="7">
        <f t="shared" si="6"/>
      </c>
      <c r="N33" s="8">
        <f t="shared" si="7"/>
        <v>-26.065727312413298</v>
      </c>
    </row>
    <row r="34" spans="1:14" ht="12.75" outlineLevel="1">
      <c r="A34" s="1">
        <v>201408</v>
      </c>
      <c r="B34" s="2">
        <v>25.55</v>
      </c>
      <c r="C34" s="2">
        <v>3192.72</v>
      </c>
      <c r="E34" s="3">
        <f t="shared" si="2"/>
        <v>-5.127201565557725</v>
      </c>
      <c r="G34" s="12">
        <f t="shared" si="0"/>
        <v>201408</v>
      </c>
      <c r="H34" s="13">
        <f t="shared" si="1"/>
        <v>25.55</v>
      </c>
      <c r="J34" s="12">
        <f t="shared" si="3"/>
        <v>116.55577299412914</v>
      </c>
      <c r="K34" s="12">
        <f t="shared" si="4"/>
        <v>118.76223091976516</v>
      </c>
      <c r="L34" s="16">
        <f t="shared" si="5"/>
        <v>79.74999027352968</v>
      </c>
      <c r="M34" s="7">
        <f t="shared" si="6"/>
      </c>
      <c r="N34" s="8">
        <f t="shared" si="7"/>
        <v>-33.2737640139991</v>
      </c>
    </row>
    <row r="35" spans="1:14" ht="12.75" outlineLevel="1">
      <c r="A35" s="1">
        <v>201409</v>
      </c>
      <c r="B35" s="2">
        <v>26.279999999999998</v>
      </c>
      <c r="C35" s="2">
        <v>3221.4</v>
      </c>
      <c r="E35" s="3">
        <f t="shared" si="2"/>
        <v>2.777777777777766</v>
      </c>
      <c r="G35" s="12">
        <f t="shared" si="0"/>
        <v>201409</v>
      </c>
      <c r="H35" s="13">
        <f t="shared" si="1"/>
        <v>26.279999999999998</v>
      </c>
      <c r="J35" s="12">
        <f t="shared" si="3"/>
        <v>113.92694063926942</v>
      </c>
      <c r="K35" s="12">
        <f t="shared" si="4"/>
        <v>114.302701674277</v>
      </c>
      <c r="L35" s="16">
        <f t="shared" si="5"/>
        <v>83.07229380464588</v>
      </c>
      <c r="M35" s="7">
        <f t="shared" si="6"/>
      </c>
      <c r="N35" s="8">
        <f t="shared" si="7"/>
        <v>-27.728782559851943</v>
      </c>
    </row>
    <row r="36" spans="1:14" ht="12.75" outlineLevel="1">
      <c r="A36" s="1">
        <v>201410</v>
      </c>
      <c r="B36" s="2">
        <v>26.65</v>
      </c>
      <c r="C36" s="2">
        <v>3157.15</v>
      </c>
      <c r="E36" s="3">
        <f t="shared" si="2"/>
        <v>1.3883677298311483</v>
      </c>
      <c r="G36" s="12">
        <f t="shared" si="0"/>
        <v>201410</v>
      </c>
      <c r="H36" s="13">
        <f t="shared" si="1"/>
        <v>26.65</v>
      </c>
      <c r="J36" s="12">
        <f t="shared" si="3"/>
        <v>117.5984990619137</v>
      </c>
      <c r="K36" s="12">
        <f t="shared" si="4"/>
        <v>111.24921826141339</v>
      </c>
      <c r="L36" s="16">
        <f t="shared" si="5"/>
        <v>87.68916997139667</v>
      </c>
      <c r="M36" s="7">
        <f t="shared" si="6"/>
      </c>
      <c r="N36" s="8">
        <f t="shared" si="7"/>
        <v>-36.27541857395048</v>
      </c>
    </row>
    <row r="37" spans="1:14" ht="12.75" outlineLevel="1">
      <c r="A37" s="1">
        <v>201411</v>
      </c>
      <c r="B37" s="2">
        <v>28.76</v>
      </c>
      <c r="C37" s="2">
        <v>3287.9100000000003</v>
      </c>
      <c r="E37" s="3">
        <f t="shared" si="2"/>
        <v>7.336578581363014</v>
      </c>
      <c r="G37" s="12">
        <f t="shared" si="0"/>
        <v>201411</v>
      </c>
      <c r="H37" s="13">
        <f t="shared" si="1"/>
        <v>28.76</v>
      </c>
      <c r="J37" s="12">
        <f t="shared" si="3"/>
        <v>107.9624478442281</v>
      </c>
      <c r="K37" s="12">
        <f t="shared" si="4"/>
        <v>102.42379462216039</v>
      </c>
      <c r="L37" s="16">
        <f t="shared" si="5"/>
        <v>92.48902715317963</v>
      </c>
      <c r="M37" s="7">
        <f t="shared" si="6"/>
      </c>
      <c r="N37" s="8">
        <f t="shared" si="7"/>
        <v>-15.797105755787165</v>
      </c>
    </row>
    <row r="38" spans="1:14" ht="12.75" outlineLevel="1">
      <c r="A38" s="1">
        <v>201412</v>
      </c>
      <c r="B38" s="2">
        <v>29.505</v>
      </c>
      <c r="C38" s="2">
        <v>3285.26</v>
      </c>
      <c r="E38" s="3">
        <f t="shared" si="2"/>
        <v>2.5249957634299185</v>
      </c>
      <c r="G38" s="12">
        <f t="shared" si="0"/>
        <v>201412</v>
      </c>
      <c r="H38" s="13">
        <f t="shared" si="1"/>
        <v>29.505</v>
      </c>
      <c r="J38" s="12">
        <f t="shared" si="3"/>
        <v>104.89747500423657</v>
      </c>
      <c r="K38" s="12">
        <f t="shared" si="4"/>
        <v>99.42947523018695</v>
      </c>
      <c r="L38" s="16">
        <f t="shared" si="5"/>
        <v>96.27326947257438</v>
      </c>
      <c r="M38" s="7" t="str">
        <f t="shared" si="6"/>
        <v>*</v>
      </c>
      <c r="N38" s="8">
        <f t="shared" si="7"/>
        <v>-10.52359362383786</v>
      </c>
    </row>
    <row r="39" spans="1:14" ht="12.75" outlineLevel="1">
      <c r="A39" s="1">
        <v>201501</v>
      </c>
      <c r="B39" s="2">
        <v>30.33</v>
      </c>
      <c r="C39" s="2">
        <v>3530.3100000000004</v>
      </c>
      <c r="E39" s="3">
        <f t="shared" si="2"/>
        <v>2.7200791295746765</v>
      </c>
      <c r="G39" s="12">
        <f t="shared" si="0"/>
        <v>201501</v>
      </c>
      <c r="H39" s="13">
        <f t="shared" si="1"/>
        <v>30.33</v>
      </c>
      <c r="J39" s="12">
        <f t="shared" si="3"/>
        <v>105.1104516979888</v>
      </c>
      <c r="K39" s="12">
        <f t="shared" si="4"/>
        <v>96.29904385097264</v>
      </c>
      <c r="L39" s="16">
        <f t="shared" si="5"/>
        <v>94.06947798172422</v>
      </c>
      <c r="M39" s="7">
        <f t="shared" si="6"/>
      </c>
      <c r="N39" s="8">
        <f t="shared" si="7"/>
        <v>-10.895488516056615</v>
      </c>
    </row>
    <row r="40" spans="1:14" ht="12.75" outlineLevel="1">
      <c r="A40" s="1">
        <v>201502</v>
      </c>
      <c r="B40" s="2">
        <v>32.190000000000005</v>
      </c>
      <c r="C40" s="2">
        <v>3714.44</v>
      </c>
      <c r="E40" s="3">
        <f t="shared" si="2"/>
        <v>5.778191985088556</v>
      </c>
      <c r="G40" s="12">
        <f t="shared" si="0"/>
        <v>201502</v>
      </c>
      <c r="H40" s="13">
        <f t="shared" si="1"/>
        <v>32.190000000000005</v>
      </c>
      <c r="J40" s="12">
        <f t="shared" si="3"/>
        <v>103.26188257222739</v>
      </c>
      <c r="K40" s="12">
        <f t="shared" si="4"/>
        <v>90.46287666977321</v>
      </c>
      <c r="L40" s="16">
        <f t="shared" si="5"/>
        <v>96.70581227003177</v>
      </c>
      <c r="M40" s="7" t="str">
        <f t="shared" si="6"/>
        <v>*</v>
      </c>
      <c r="N40" s="8">
        <f t="shared" si="7"/>
        <v>-7.6753104878376845</v>
      </c>
    </row>
    <row r="41" spans="1:14" ht="12.75" outlineLevel="1">
      <c r="A41" s="1">
        <v>201503</v>
      </c>
      <c r="B41" s="2">
        <v>33.405</v>
      </c>
      <c r="C41" s="2">
        <v>3725.82</v>
      </c>
      <c r="E41" s="3">
        <f t="shared" si="2"/>
        <v>3.637180062864829</v>
      </c>
      <c r="G41" s="12">
        <f t="shared" si="0"/>
        <v>201503</v>
      </c>
      <c r="H41" s="13">
        <f t="shared" si="1"/>
        <v>33.405</v>
      </c>
      <c r="J41" s="12">
        <f t="shared" si="3"/>
        <v>96.84179015117495</v>
      </c>
      <c r="K41" s="12">
        <f t="shared" si="4"/>
        <v>87.43576310931496</v>
      </c>
      <c r="L41" s="16">
        <f t="shared" si="5"/>
        <v>101.27255001224515</v>
      </c>
      <c r="M41" s="7" t="str">
        <f t="shared" si="6"/>
        <v>*</v>
      </c>
      <c r="N41" s="8">
        <f t="shared" si="7"/>
        <v>3.060222092478327</v>
      </c>
    </row>
    <row r="42" spans="1:14" ht="12.75" outlineLevel="1">
      <c r="A42" s="1">
        <v>201504</v>
      </c>
      <c r="B42" s="2">
        <v>33.52</v>
      </c>
      <c r="C42" s="2">
        <v>3674.18</v>
      </c>
      <c r="E42" s="3">
        <f t="shared" si="2"/>
        <v>0.3430787589498866</v>
      </c>
      <c r="G42" s="12">
        <f t="shared" si="0"/>
        <v>201504</v>
      </c>
      <c r="H42" s="13">
        <f t="shared" si="1"/>
        <v>33.52</v>
      </c>
      <c r="J42" s="12">
        <f t="shared" si="3"/>
        <v>92.43735083532218</v>
      </c>
      <c r="K42" s="12">
        <f t="shared" si="4"/>
        <v>87.76601034208431</v>
      </c>
      <c r="L42" s="16">
        <f t="shared" si="5"/>
        <v>103.8196685797306</v>
      </c>
      <c r="M42" s="7" t="str">
        <f t="shared" si="6"/>
        <v>*</v>
      </c>
      <c r="N42" s="8">
        <f t="shared" si="7"/>
        <v>11.44576305221117</v>
      </c>
    </row>
    <row r="43" spans="1:14" ht="12.75" outlineLevel="1">
      <c r="A43" s="1">
        <v>201505</v>
      </c>
      <c r="B43" s="2">
        <v>34.1</v>
      </c>
      <c r="C43" s="2">
        <v>3708.66</v>
      </c>
      <c r="E43" s="3">
        <f t="shared" si="2"/>
        <v>1.7008797653958894</v>
      </c>
      <c r="G43" s="12">
        <f t="shared" si="0"/>
        <v>201505</v>
      </c>
      <c r="H43" s="13">
        <f t="shared" si="1"/>
        <v>34.1</v>
      </c>
      <c r="J43" s="12">
        <f t="shared" si="3"/>
        <v>90.43988269794721</v>
      </c>
      <c r="K43" s="12">
        <f t="shared" si="4"/>
        <v>87.06989247311827</v>
      </c>
      <c r="L43" s="16">
        <f t="shared" si="5"/>
        <v>105.09499201444332</v>
      </c>
      <c r="M43" s="7" t="str">
        <f t="shared" si="6"/>
        <v>*</v>
      </c>
      <c r="N43" s="8">
        <f t="shared" si="7"/>
        <v>15.221650592473082</v>
      </c>
    </row>
    <row r="44" spans="1:14" ht="12.75" outlineLevel="1">
      <c r="A44" s="1">
        <v>201506</v>
      </c>
      <c r="B44" s="2">
        <v>34.56</v>
      </c>
      <c r="C44" s="2">
        <v>3574.7</v>
      </c>
      <c r="E44" s="3">
        <f t="shared" si="2"/>
        <v>1.3310185185185208</v>
      </c>
      <c r="G44" s="12">
        <f t="shared" si="0"/>
        <v>201506</v>
      </c>
      <c r="H44" s="13">
        <f t="shared" si="1"/>
        <v>34.56</v>
      </c>
      <c r="J44" s="12">
        <f t="shared" si="3"/>
        <v>84.31712962962962</v>
      </c>
      <c r="K44" s="12">
        <f t="shared" si="4"/>
        <v>87.21788194444444</v>
      </c>
      <c r="L44" s="16">
        <f t="shared" si="5"/>
        <v>110.04443693697002</v>
      </c>
      <c r="M44" s="7" t="str">
        <f t="shared" si="6"/>
        <v>*</v>
      </c>
      <c r="N44" s="8">
        <f t="shared" si="7"/>
        <v>30.672054929708267</v>
      </c>
    </row>
    <row r="45" spans="1:14" ht="12.75" outlineLevel="1">
      <c r="A45" s="1">
        <v>201507</v>
      </c>
      <c r="B45" s="2">
        <v>37.49</v>
      </c>
      <c r="C45" s="2">
        <v>3762.64</v>
      </c>
      <c r="E45" s="3">
        <f t="shared" si="2"/>
        <v>7.8154174446519065</v>
      </c>
      <c r="G45" s="12">
        <f t="shared" si="0"/>
        <v>201507</v>
      </c>
      <c r="H45" s="13">
        <f t="shared" si="1"/>
        <v>37.49</v>
      </c>
      <c r="J45" s="12">
        <f t="shared" si="3"/>
        <v>71.64577220592157</v>
      </c>
      <c r="K45" s="12">
        <f t="shared" si="4"/>
        <v>82.76429270027563</v>
      </c>
      <c r="L45" s="16">
        <f t="shared" si="5"/>
        <v>111.95018707434957</v>
      </c>
      <c r="M45" s="7" t="str">
        <f t="shared" si="6"/>
        <v>*</v>
      </c>
      <c r="N45" s="8">
        <f t="shared" si="7"/>
        <v>78.27947199113068</v>
      </c>
    </row>
    <row r="46" spans="1:14" ht="12.75" outlineLevel="1">
      <c r="A46" s="1">
        <v>201508</v>
      </c>
      <c r="B46" s="2">
        <v>36.5</v>
      </c>
      <c r="C46" s="2">
        <v>3463.12</v>
      </c>
      <c r="E46" s="3">
        <f t="shared" si="2"/>
        <v>-2.712328767123293</v>
      </c>
      <c r="G46" s="12">
        <f t="shared" si="0"/>
        <v>201508</v>
      </c>
      <c r="H46" s="13">
        <f t="shared" si="1"/>
        <v>36.5</v>
      </c>
      <c r="J46" s="12">
        <f t="shared" si="3"/>
        <v>70</v>
      </c>
      <c r="K46" s="12">
        <f t="shared" si="4"/>
        <v>87.50913242009133</v>
      </c>
      <c r="L46" s="16">
        <f t="shared" si="5"/>
        <v>115.78107898435209</v>
      </c>
      <c r="M46" s="7" t="str">
        <f t="shared" si="6"/>
        <v>*</v>
      </c>
      <c r="N46" s="8">
        <f t="shared" si="7"/>
        <v>97.1732891165698</v>
      </c>
    </row>
    <row r="47" spans="1:14" ht="12.75" outlineLevel="1">
      <c r="A47" s="1">
        <v>201509</v>
      </c>
      <c r="B47" s="2">
        <v>36.44</v>
      </c>
      <c r="C47" s="2">
        <v>3296.76</v>
      </c>
      <c r="E47" s="3">
        <f t="shared" si="2"/>
        <v>-0.16465422612514347</v>
      </c>
      <c r="G47" s="12">
        <f t="shared" si="0"/>
        <v>201509</v>
      </c>
      <c r="H47" s="13">
        <f t="shared" si="1"/>
        <v>36.44</v>
      </c>
      <c r="J47" s="12">
        <f t="shared" si="3"/>
        <v>72.1185510428101</v>
      </c>
      <c r="K47" s="12">
        <f t="shared" si="4"/>
        <v>89.97667398463228</v>
      </c>
      <c r="L47" s="16">
        <f t="shared" si="5"/>
        <v>118.49986161006446</v>
      </c>
      <c r="M47" s="7" t="str">
        <f t="shared" si="6"/>
        <v>*</v>
      </c>
      <c r="N47" s="8">
        <f t="shared" si="7"/>
        <v>85.23347608104372</v>
      </c>
    </row>
    <row r="48" spans="1:14" ht="12.75" outlineLevel="1">
      <c r="A48" s="1">
        <v>201510</v>
      </c>
      <c r="B48" s="2">
        <v>40.185</v>
      </c>
      <c r="C48" s="2">
        <v>3600.2</v>
      </c>
      <c r="E48" s="3">
        <f t="shared" si="2"/>
        <v>9.319397785243261</v>
      </c>
      <c r="G48" s="12">
        <f t="shared" si="0"/>
        <v>201510</v>
      </c>
      <c r="H48" s="13">
        <f t="shared" si="1"/>
        <v>40.185</v>
      </c>
      <c r="J48" s="12">
        <f t="shared" si="3"/>
        <v>66.31827796441456</v>
      </c>
      <c r="K48" s="12">
        <f t="shared" si="4"/>
        <v>84.39819999170503</v>
      </c>
      <c r="L48" s="16">
        <f t="shared" si="5"/>
        <v>116.89963233740983</v>
      </c>
      <c r="M48" s="7" t="str">
        <f t="shared" si="6"/>
        <v>*</v>
      </c>
      <c r="N48" s="8">
        <f t="shared" si="7"/>
        <v>91.45469945180157</v>
      </c>
    </row>
    <row r="49" spans="1:14" ht="12.75" outlineLevel="1">
      <c r="A49" s="1">
        <v>201511</v>
      </c>
      <c r="B49" s="2">
        <v>41.405</v>
      </c>
      <c r="C49" s="2">
        <v>3760.8900000000003</v>
      </c>
      <c r="E49" s="3">
        <f t="shared" si="2"/>
        <v>2.9465040454051414</v>
      </c>
      <c r="G49" s="12">
        <f t="shared" si="0"/>
        <v>201511</v>
      </c>
      <c r="H49" s="13">
        <f t="shared" si="1"/>
        <v>41.405</v>
      </c>
      <c r="J49" s="12">
        <f t="shared" si="3"/>
        <v>69.46021011955078</v>
      </c>
      <c r="K49" s="12">
        <f t="shared" si="4"/>
        <v>84.45638610473775</v>
      </c>
      <c r="L49" s="16">
        <f t="shared" si="5"/>
        <v>113.06871772856242</v>
      </c>
      <c r="M49" s="7" t="str">
        <f t="shared" si="6"/>
        <v>*</v>
      </c>
      <c r="N49" s="8">
        <f t="shared" si="7"/>
        <v>86.87756133548929</v>
      </c>
    </row>
    <row r="50" spans="1:14" ht="12.75" outlineLevel="1">
      <c r="A50" s="1">
        <v>201512</v>
      </c>
      <c r="B50" s="2">
        <v>42.809999999999995</v>
      </c>
      <c r="C50" s="2">
        <v>3700.3</v>
      </c>
      <c r="E50" s="3">
        <f t="shared" si="2"/>
        <v>3.2819434711515867</v>
      </c>
      <c r="G50" s="12">
        <f t="shared" si="0"/>
        <v>201512</v>
      </c>
      <c r="H50" s="13">
        <f t="shared" si="1"/>
        <v>42.809999999999995</v>
      </c>
      <c r="J50" s="12">
        <f t="shared" si="3"/>
        <v>68.92081289418361</v>
      </c>
      <c r="K50" s="12">
        <f t="shared" si="4"/>
        <v>84.27450751382077</v>
      </c>
      <c r="L50" s="16">
        <f t="shared" si="5"/>
        <v>116.27727367447424</v>
      </c>
      <c r="M50" s="7" t="str">
        <f t="shared" si="6"/>
        <v>*</v>
      </c>
      <c r="N50" s="8">
        <f t="shared" si="7"/>
        <v>88.77829480569767</v>
      </c>
    </row>
    <row r="51" spans="1:14" ht="12.75" outlineLevel="1">
      <c r="A51" s="1">
        <v>201601</v>
      </c>
      <c r="B51" s="2">
        <v>37.345</v>
      </c>
      <c r="C51" s="2">
        <v>3486.22</v>
      </c>
      <c r="E51" s="3">
        <f t="shared" si="2"/>
        <v>-14.633819788458956</v>
      </c>
      <c r="G51" s="12">
        <f t="shared" si="0"/>
        <v>201601</v>
      </c>
      <c r="H51" s="13">
        <f t="shared" si="1"/>
        <v>37.345</v>
      </c>
      <c r="J51" s="12">
        <f t="shared" si="3"/>
        <v>81.21569152496987</v>
      </c>
      <c r="K51" s="12">
        <f t="shared" si="4"/>
        <v>98.17244611059044</v>
      </c>
      <c r="L51" s="16">
        <f t="shared" si="5"/>
        <v>105.83841093338933</v>
      </c>
      <c r="M51" s="7">
        <f t="shared" si="6"/>
      </c>
      <c r="N51" s="8">
        <f t="shared" si="7"/>
        <v>25.40497923940463</v>
      </c>
    </row>
    <row r="52" spans="1:14" ht="12.75" outlineLevel="1">
      <c r="A52" s="1">
        <v>201602</v>
      </c>
      <c r="B52" s="2">
        <v>34.01</v>
      </c>
      <c r="C52" s="2">
        <v>3371.82</v>
      </c>
      <c r="E52" s="3">
        <f t="shared" si="2"/>
        <v>-9.805939429579539</v>
      </c>
      <c r="G52" s="12">
        <f t="shared" si="0"/>
        <v>201602</v>
      </c>
      <c r="H52" s="13">
        <f t="shared" si="1"/>
        <v>34.01</v>
      </c>
      <c r="J52" s="12">
        <f t="shared" si="3"/>
        <v>94.64863275507206</v>
      </c>
      <c r="K52" s="12">
        <f t="shared" si="4"/>
        <v>108.24512398314222</v>
      </c>
      <c r="L52" s="16">
        <f t="shared" si="5"/>
        <v>98.46417792615473</v>
      </c>
      <c r="M52" s="7">
        <f t="shared" si="6"/>
      </c>
      <c r="N52" s="8">
        <f t="shared" si="7"/>
        <v>3.77193982660814</v>
      </c>
    </row>
    <row r="53" spans="1:14" ht="12.75" outlineLevel="1">
      <c r="A53" s="1">
        <v>201603</v>
      </c>
      <c r="B53" s="2">
        <v>34.87</v>
      </c>
      <c r="C53" s="2">
        <v>3373.04</v>
      </c>
      <c r="E53" s="3">
        <f t="shared" si="2"/>
        <v>2.466303412675651</v>
      </c>
      <c r="G53" s="12">
        <f t="shared" si="0"/>
        <v>201603</v>
      </c>
      <c r="H53" s="13">
        <f t="shared" si="1"/>
        <v>34.87</v>
      </c>
      <c r="J53" s="12">
        <f t="shared" si="3"/>
        <v>95.79868081445369</v>
      </c>
      <c r="K53" s="12">
        <f t="shared" si="4"/>
        <v>105.92558072841986</v>
      </c>
      <c r="L53" s="16">
        <f t="shared" si="5"/>
        <v>99.76112740239458</v>
      </c>
      <c r="M53" s="7">
        <f t="shared" si="6"/>
      </c>
      <c r="N53" s="8">
        <f t="shared" si="7"/>
        <v>2.3436205448979046</v>
      </c>
    </row>
    <row r="54" spans="1:14" ht="12.75" outlineLevel="1">
      <c r="A54" s="1">
        <v>201604</v>
      </c>
      <c r="B54" s="2">
        <v>34.260000000000005</v>
      </c>
      <c r="C54" s="2">
        <v>3409.3700000000003</v>
      </c>
      <c r="E54" s="3">
        <f t="shared" si="2"/>
        <v>-1.7805020431990433</v>
      </c>
      <c r="G54" s="12">
        <f t="shared" si="0"/>
        <v>201604</v>
      </c>
      <c r="H54" s="13">
        <f t="shared" si="1"/>
        <v>34.260000000000005</v>
      </c>
      <c r="J54" s="12">
        <f t="shared" si="3"/>
        <v>97.84004670169293</v>
      </c>
      <c r="K54" s="12">
        <f t="shared" si="4"/>
        <v>107.99158396575208</v>
      </c>
      <c r="L54" s="16">
        <f t="shared" si="5"/>
        <v>96.21051039250112</v>
      </c>
      <c r="M54" s="7">
        <f t="shared" si="6"/>
      </c>
      <c r="N54" s="8">
        <f t="shared" si="7"/>
        <v>-0.2917273919448395</v>
      </c>
    </row>
    <row r="55" spans="1:14" ht="12.75" outlineLevel="1">
      <c r="A55" s="1">
        <v>201605</v>
      </c>
      <c r="B55" s="2">
        <v>36.355</v>
      </c>
      <c r="C55" s="2">
        <v>3514.06</v>
      </c>
      <c r="E55" s="3">
        <f t="shared" si="2"/>
        <v>5.762618621922685</v>
      </c>
      <c r="G55" s="12">
        <f t="shared" si="0"/>
        <v>201605</v>
      </c>
      <c r="H55" s="13">
        <f t="shared" si="1"/>
        <v>36.355</v>
      </c>
      <c r="J55" s="12">
        <f t="shared" si="3"/>
        <v>93.79727685325265</v>
      </c>
      <c r="K55" s="12">
        <f t="shared" si="4"/>
        <v>102.28533443359466</v>
      </c>
      <c r="L55" s="16">
        <f t="shared" si="5"/>
        <v>98.10050920152818</v>
      </c>
      <c r="M55" s="7">
        <f t="shared" si="6"/>
      </c>
      <c r="N55" s="8">
        <f t="shared" si="7"/>
        <v>4.601537360085227</v>
      </c>
    </row>
    <row r="56" spans="1:14" ht="12.75" outlineLevel="1">
      <c r="A56" s="1">
        <v>201606</v>
      </c>
      <c r="B56" s="2">
        <v>30.984999999999996</v>
      </c>
      <c r="C56" s="2">
        <v>3345.63</v>
      </c>
      <c r="E56" s="3">
        <f t="shared" si="2"/>
        <v>-17.330966596740364</v>
      </c>
      <c r="G56" s="12">
        <f t="shared" si="0"/>
        <v>201606</v>
      </c>
      <c r="H56" s="13">
        <f t="shared" si="1"/>
        <v>30.984999999999996</v>
      </c>
      <c r="J56" s="12">
        <f t="shared" si="3"/>
        <v>111.53784089075361</v>
      </c>
      <c r="K56" s="12">
        <f t="shared" si="4"/>
        <v>119.05088483674899</v>
      </c>
      <c r="L56" s="16">
        <f t="shared" si="5"/>
        <v>88.04926692098758</v>
      </c>
      <c r="M56" s="7">
        <f t="shared" si="6"/>
      </c>
      <c r="N56" s="8">
        <f t="shared" si="7"/>
        <v>-14.411513749862895</v>
      </c>
    </row>
    <row r="57" spans="1:14" ht="12.75" outlineLevel="1">
      <c r="A57" s="1">
        <v>201607</v>
      </c>
      <c r="B57" s="2">
        <v>30.095</v>
      </c>
      <c r="C57" s="2">
        <v>3464.84</v>
      </c>
      <c r="E57" s="3">
        <f t="shared" si="2"/>
        <v>-2.957301877388261</v>
      </c>
      <c r="G57" s="12">
        <f t="shared" si="0"/>
        <v>201607</v>
      </c>
      <c r="H57" s="13">
        <f t="shared" si="1"/>
        <v>30.095</v>
      </c>
      <c r="J57" s="12">
        <f t="shared" si="3"/>
        <v>124.57218807110817</v>
      </c>
      <c r="K57" s="12">
        <f t="shared" si="4"/>
        <v>120.5238965498145</v>
      </c>
      <c r="L57" s="16">
        <f t="shared" si="5"/>
        <v>83.38651117887305</v>
      </c>
      <c r="M57" s="7">
        <f t="shared" si="6"/>
      </c>
      <c r="N57" s="8">
        <f t="shared" si="7"/>
        <v>-26.361038691432405</v>
      </c>
    </row>
    <row r="58" spans="1:14" ht="12.75" outlineLevel="1">
      <c r="A58" s="1">
        <v>201608</v>
      </c>
      <c r="B58" s="2">
        <v>30.97</v>
      </c>
      <c r="C58" s="2">
        <v>3443.3700000000003</v>
      </c>
      <c r="E58" s="3">
        <f t="shared" si="2"/>
        <v>2.825314820794317</v>
      </c>
      <c r="G58" s="12">
        <f t="shared" si="0"/>
        <v>201608</v>
      </c>
      <c r="H58" s="13">
        <f t="shared" si="1"/>
        <v>30.97</v>
      </c>
      <c r="J58" s="12">
        <f t="shared" si="3"/>
        <v>117.85598966742009</v>
      </c>
      <c r="K58" s="12">
        <f t="shared" si="4"/>
        <v>115.6307178990421</v>
      </c>
      <c r="L58" s="16">
        <f t="shared" si="5"/>
        <v>87.41579745823188</v>
      </c>
      <c r="M58" s="7">
        <f t="shared" si="6"/>
      </c>
      <c r="N58" s="8">
        <f t="shared" si="7"/>
        <v>-20.3565389365373</v>
      </c>
    </row>
    <row r="59" spans="1:14" ht="12.75" outlineLevel="1">
      <c r="A59" s="1">
        <v>201609</v>
      </c>
      <c r="B59" s="2">
        <v>32.465</v>
      </c>
      <c r="C59" s="2">
        <v>3555.92</v>
      </c>
      <c r="E59" s="3">
        <f t="shared" si="2"/>
        <v>4.604959186816585</v>
      </c>
      <c r="G59" s="12">
        <f t="shared" si="0"/>
        <v>201609</v>
      </c>
      <c r="H59" s="13">
        <f t="shared" si="1"/>
        <v>32.465</v>
      </c>
      <c r="J59" s="12">
        <f t="shared" si="3"/>
        <v>112.24395502849221</v>
      </c>
      <c r="K59" s="12">
        <f t="shared" si="4"/>
        <v>109.28564094666052</v>
      </c>
      <c r="L59" s="16">
        <f t="shared" si="5"/>
        <v>90.11938329541383</v>
      </c>
      <c r="M59" s="7">
        <f t="shared" si="6"/>
      </c>
      <c r="N59" s="8">
        <f t="shared" si="7"/>
        <v>-15.163502214151038</v>
      </c>
    </row>
    <row r="60" spans="1:14" ht="12.75" outlineLevel="1">
      <c r="A60" s="1">
        <v>201610</v>
      </c>
      <c r="B60" s="2">
        <v>33.275000000000006</v>
      </c>
      <c r="C60" s="2">
        <v>3540.56</v>
      </c>
      <c r="E60" s="3">
        <f t="shared" si="2"/>
        <v>2.4342599549211186</v>
      </c>
      <c r="G60" s="12">
        <f t="shared" si="0"/>
        <v>201610</v>
      </c>
      <c r="H60" s="13">
        <f t="shared" si="1"/>
        <v>33.275000000000006</v>
      </c>
      <c r="J60" s="12">
        <f t="shared" si="3"/>
        <v>120.7663410969196</v>
      </c>
      <c r="K60" s="12">
        <f t="shared" si="4"/>
        <v>104.89481592787376</v>
      </c>
      <c r="L60" s="16">
        <f t="shared" si="5"/>
        <v>94.16522609282819</v>
      </c>
      <c r="M60" s="7">
        <f t="shared" si="6"/>
      </c>
      <c r="N60" s="8">
        <f t="shared" si="7"/>
        <v>-23.594969336950076</v>
      </c>
    </row>
    <row r="61" spans="1:14" ht="12.75" outlineLevel="1">
      <c r="A61" s="1">
        <v>201611</v>
      </c>
      <c r="B61" s="2">
        <v>35.215</v>
      </c>
      <c r="C61" s="2">
        <v>3478.63</v>
      </c>
      <c r="E61" s="3">
        <f t="shared" si="2"/>
        <v>5.5090160442992975</v>
      </c>
      <c r="G61" s="12">
        <f t="shared" si="0"/>
        <v>201611</v>
      </c>
      <c r="H61" s="13">
        <f t="shared" si="1"/>
        <v>35.215</v>
      </c>
      <c r="J61" s="12">
        <f t="shared" si="3"/>
        <v>117.57773675990344</v>
      </c>
      <c r="K61" s="12">
        <f t="shared" si="4"/>
        <v>97.65133229211038</v>
      </c>
      <c r="L61" s="16">
        <f t="shared" si="5"/>
        <v>102.25845569721757</v>
      </c>
      <c r="M61" s="7" t="str">
        <f t="shared" si="6"/>
        <v>*</v>
      </c>
      <c r="N61" s="8">
        <f t="shared" si="7"/>
        <v>-20.412583618491322</v>
      </c>
    </row>
    <row r="62" spans="1:14" ht="12.75" outlineLevel="1">
      <c r="A62" s="1">
        <v>201612</v>
      </c>
      <c r="B62" s="2">
        <v>37.61</v>
      </c>
      <c r="C62" s="2">
        <v>3606.36</v>
      </c>
      <c r="E62" s="3">
        <f t="shared" si="2"/>
        <v>6.367987237436841</v>
      </c>
      <c r="G62" s="12">
        <f t="shared" si="0"/>
        <v>201612</v>
      </c>
      <c r="H62" s="13">
        <f t="shared" si="1"/>
        <v>37.61</v>
      </c>
      <c r="J62" s="12">
        <f t="shared" si="3"/>
        <v>113.82611007710715</v>
      </c>
      <c r="K62" s="12">
        <f t="shared" si="4"/>
        <v>90.28073207480281</v>
      </c>
      <c r="L62" s="16">
        <f t="shared" si="5"/>
        <v>106.44901452972395</v>
      </c>
      <c r="M62" s="7" t="str">
        <f t="shared" si="6"/>
        <v>*</v>
      </c>
      <c r="N62" s="8">
        <f t="shared" si="7"/>
        <v>-16.74533797774649</v>
      </c>
    </row>
    <row r="63" spans="1:14" ht="12.75" outlineLevel="1">
      <c r="A63" s="1">
        <v>201701</v>
      </c>
      <c r="B63" s="2">
        <v>39.58</v>
      </c>
      <c r="C63" s="2">
        <v>3542.27</v>
      </c>
      <c r="E63" s="3">
        <f t="shared" si="2"/>
        <v>4.977261243052044</v>
      </c>
      <c r="G63" s="12">
        <f t="shared" si="0"/>
        <v>201701</v>
      </c>
      <c r="H63" s="13">
        <f t="shared" si="1"/>
        <v>39.58</v>
      </c>
      <c r="J63" s="12">
        <f t="shared" si="3"/>
        <v>94.35320869125822</v>
      </c>
      <c r="K63" s="12">
        <f t="shared" si="4"/>
        <v>86.25779012969514</v>
      </c>
      <c r="L63" s="16">
        <f t="shared" si="5"/>
        <v>113.58231194658565</v>
      </c>
      <c r="M63" s="7" t="str">
        <f t="shared" si="6"/>
        <v>*</v>
      </c>
      <c r="N63" s="8">
        <f t="shared" si="7"/>
        <v>3.5336081911468957</v>
      </c>
    </row>
    <row r="64" spans="1:14" ht="12.75" outlineLevel="1">
      <c r="A64" s="1">
        <v>201702</v>
      </c>
      <c r="B64" s="2">
        <v>35.839999999999996</v>
      </c>
      <c r="C64" s="2">
        <v>3584.13</v>
      </c>
      <c r="E64" s="3">
        <f t="shared" si="2"/>
        <v>-10.435267857142865</v>
      </c>
      <c r="G64" s="12">
        <f t="shared" si="0"/>
        <v>201702</v>
      </c>
      <c r="H64" s="13">
        <f t="shared" si="1"/>
        <v>35.839999999999996</v>
      </c>
      <c r="J64" s="12">
        <f t="shared" si="3"/>
        <v>94.89397321428572</v>
      </c>
      <c r="K64" s="12">
        <f t="shared" si="4"/>
        <v>95.68452380952381</v>
      </c>
      <c r="L64" s="16">
        <f t="shared" si="5"/>
        <v>101.7123390399267</v>
      </c>
      <c r="M64" s="7" t="str">
        <f t="shared" si="6"/>
        <v>*</v>
      </c>
      <c r="N64" s="8">
        <f t="shared" si="7"/>
        <v>2.778796778926456</v>
      </c>
    </row>
    <row r="65" spans="1:14" ht="12.75" outlineLevel="1">
      <c r="A65" s="1">
        <v>201703</v>
      </c>
      <c r="B65" s="2">
        <v>36.64</v>
      </c>
      <c r="C65" s="2">
        <v>3817.02</v>
      </c>
      <c r="E65" s="3">
        <f t="shared" si="2"/>
        <v>2.1834061135371297</v>
      </c>
      <c r="G65" s="12">
        <f t="shared" si="0"/>
        <v>201703</v>
      </c>
      <c r="H65" s="13">
        <f t="shared" si="1"/>
        <v>36.64</v>
      </c>
      <c r="J65" s="12">
        <f t="shared" si="3"/>
        <v>95.16921397379912</v>
      </c>
      <c r="K65" s="12">
        <f t="shared" si="4"/>
        <v>93.99790756914119</v>
      </c>
      <c r="L65" s="16">
        <f t="shared" si="5"/>
        <v>98.25138380511066</v>
      </c>
      <c r="M65" s="7">
        <f t="shared" si="6"/>
      </c>
      <c r="N65" s="8">
        <f t="shared" si="7"/>
        <v>2.4596179694668794</v>
      </c>
    </row>
    <row r="66" spans="1:14" ht="12.75" outlineLevel="1">
      <c r="A66" s="1">
        <v>201704</v>
      </c>
      <c r="B66" s="2">
        <v>37.6</v>
      </c>
      <c r="C66" s="2">
        <v>3875.53</v>
      </c>
      <c r="E66" s="3">
        <f t="shared" si="2"/>
        <v>2.5531914893617045</v>
      </c>
      <c r="G66" s="12">
        <f t="shared" si="0"/>
        <v>201704</v>
      </c>
      <c r="H66" s="13">
        <f t="shared" si="1"/>
        <v>37.6</v>
      </c>
      <c r="J66" s="12">
        <f t="shared" si="3"/>
        <v>91.11702127659575</v>
      </c>
      <c r="K66" s="12">
        <f t="shared" si="4"/>
        <v>92.33820921985814</v>
      </c>
      <c r="L66" s="16">
        <f t="shared" si="5"/>
        <v>99.59290355257849</v>
      </c>
      <c r="M66" s="7">
        <f t="shared" si="6"/>
      </c>
      <c r="N66" s="8">
        <f t="shared" si="7"/>
        <v>7.391257766122012</v>
      </c>
    </row>
    <row r="67" spans="1:14" ht="12.75" outlineLevel="1">
      <c r="A67" s="1">
        <v>201705</v>
      </c>
      <c r="B67" s="2">
        <v>35.945</v>
      </c>
      <c r="C67" s="2">
        <v>3888.32</v>
      </c>
      <c r="E67" s="3">
        <f t="shared" si="2"/>
        <v>-4.604256502990683</v>
      </c>
      <c r="G67" s="12">
        <f aca="true" t="shared" si="8" ref="G67:G98">A67</f>
        <v>201705</v>
      </c>
      <c r="H67" s="13">
        <f aca="true" t="shared" si="9" ref="H67:H98">$B67</f>
        <v>35.945</v>
      </c>
      <c r="J67" s="12">
        <f t="shared" si="3"/>
        <v>101.14063152037835</v>
      </c>
      <c r="K67" s="12">
        <f t="shared" si="4"/>
        <v>96.4946445959104</v>
      </c>
      <c r="L67" s="16">
        <f t="shared" si="5"/>
        <v>95.82077011451348</v>
      </c>
      <c r="M67" s="7">
        <f t="shared" si="6"/>
      </c>
      <c r="N67" s="8">
        <f t="shared" si="7"/>
        <v>-4.44397179431342</v>
      </c>
    </row>
    <row r="68" spans="1:14" ht="12.75" outlineLevel="1">
      <c r="A68" s="1">
        <v>201706</v>
      </c>
      <c r="B68" s="2">
        <v>35.260000000000005</v>
      </c>
      <c r="C68" s="2">
        <v>3793.62</v>
      </c>
      <c r="E68" s="3">
        <f aca="true" t="shared" si="10" ref="E68:E98">100*($B68-$B67)/$B68</f>
        <v>-1.9427112875779782</v>
      </c>
      <c r="G68" s="12">
        <f t="shared" si="8"/>
        <v>201706</v>
      </c>
      <c r="H68" s="13">
        <f t="shared" si="9"/>
        <v>35.260000000000005</v>
      </c>
      <c r="J68" s="12">
        <f t="shared" si="3"/>
        <v>87.87577992058988</v>
      </c>
      <c r="K68" s="12">
        <f t="shared" si="4"/>
        <v>99.3796086216676</v>
      </c>
      <c r="L68" s="16">
        <f t="shared" si="5"/>
        <v>96.35188015060214</v>
      </c>
      <c r="M68" s="7">
        <f t="shared" si="6"/>
      </c>
      <c r="N68" s="8">
        <f t="shared" si="7"/>
        <v>19.24087861471432</v>
      </c>
    </row>
    <row r="69" spans="1:14" ht="12.75" outlineLevel="1">
      <c r="A69" s="1">
        <v>201707</v>
      </c>
      <c r="B69" s="2">
        <v>38.065000000000005</v>
      </c>
      <c r="C69" s="2">
        <v>3942.46</v>
      </c>
      <c r="E69" s="3">
        <f t="shared" si="10"/>
        <v>7.368974123210298</v>
      </c>
      <c r="G69" s="12">
        <f t="shared" si="8"/>
        <v>201707</v>
      </c>
      <c r="H69" s="13">
        <f t="shared" si="9"/>
        <v>38.065000000000005</v>
      </c>
      <c r="J69" s="12">
        <f t="shared" si="3"/>
        <v>79.06213056613686</v>
      </c>
      <c r="K69" s="12">
        <f t="shared" si="4"/>
        <v>93.80117343141117</v>
      </c>
      <c r="L69" s="16">
        <f t="shared" si="5"/>
        <v>99.30437905808257</v>
      </c>
      <c r="M69" s="7">
        <f t="shared" si="6"/>
      </c>
      <c r="N69" s="8">
        <f t="shared" si="7"/>
        <v>35.419876858002674</v>
      </c>
    </row>
    <row r="70" spans="1:14" ht="12.75" outlineLevel="1">
      <c r="A70" s="1">
        <v>201708</v>
      </c>
      <c r="B70" s="2">
        <v>39.01</v>
      </c>
      <c r="C70" s="2">
        <v>3887.55</v>
      </c>
      <c r="E70" s="3">
        <f t="shared" si="10"/>
        <v>2.4224557805690674</v>
      </c>
      <c r="G70" s="12">
        <f t="shared" si="8"/>
        <v>201708</v>
      </c>
      <c r="H70" s="13">
        <f t="shared" si="9"/>
        <v>39.01</v>
      </c>
      <c r="J70" s="12">
        <f t="shared" si="3"/>
        <v>79.38990002563446</v>
      </c>
      <c r="K70" s="12">
        <f t="shared" si="4"/>
        <v>93.24638981457746</v>
      </c>
      <c r="L70" s="16">
        <f t="shared" si="5"/>
        <v>102.32728658748104</v>
      </c>
      <c r="M70" s="7" t="str">
        <f t="shared" si="6"/>
        <v>*</v>
      </c>
      <c r="N70" s="8">
        <f t="shared" si="7"/>
        <v>34.806216602426964</v>
      </c>
    </row>
    <row r="71" spans="1:14" ht="12.75" outlineLevel="1">
      <c r="A71" s="1">
        <v>201709</v>
      </c>
      <c r="B71" s="2">
        <v>39.760000000000005</v>
      </c>
      <c r="C71" s="2">
        <v>4017.75</v>
      </c>
      <c r="E71" s="3">
        <f t="shared" si="10"/>
        <v>1.8863179074446856</v>
      </c>
      <c r="G71" s="12">
        <f t="shared" si="8"/>
        <v>201709</v>
      </c>
      <c r="H71" s="13">
        <f t="shared" si="9"/>
        <v>39.760000000000005</v>
      </c>
      <c r="J71" s="12">
        <f t="shared" si="3"/>
        <v>81.65241448692153</v>
      </c>
      <c r="K71" s="12">
        <f t="shared" si="4"/>
        <v>93.01643192488262</v>
      </c>
      <c r="L71" s="16">
        <f t="shared" si="5"/>
        <v>100.28583963080237</v>
      </c>
      <c r="M71" s="7" t="str">
        <f t="shared" si="6"/>
        <v>*</v>
      </c>
      <c r="N71" s="8">
        <f t="shared" si="7"/>
        <v>30.85097606723015</v>
      </c>
    </row>
    <row r="72" spans="1:14" ht="12.75" outlineLevel="1">
      <c r="A72" s="1">
        <v>201710</v>
      </c>
      <c r="B72" s="2">
        <v>41.645</v>
      </c>
      <c r="C72" s="2">
        <v>4096.38</v>
      </c>
      <c r="E72" s="3">
        <f t="shared" si="10"/>
        <v>4.526353703926037</v>
      </c>
      <c r="G72" s="12">
        <f t="shared" si="8"/>
        <v>201710</v>
      </c>
      <c r="H72" s="13">
        <f t="shared" si="9"/>
        <v>41.645</v>
      </c>
      <c r="J72" s="12">
        <f t="shared" si="3"/>
        <v>79.90154880537881</v>
      </c>
      <c r="K72" s="12">
        <f t="shared" si="4"/>
        <v>90.48105014607594</v>
      </c>
      <c r="L72" s="16">
        <f t="shared" si="5"/>
        <v>102.36670526155855</v>
      </c>
      <c r="M72" s="7" t="str">
        <f t="shared" si="6"/>
        <v>*</v>
      </c>
      <c r="N72" s="8">
        <f t="shared" si="7"/>
        <v>33.84039250168266</v>
      </c>
    </row>
    <row r="73" spans="1:14" ht="12.75" outlineLevel="1">
      <c r="A73" s="1">
        <v>201711</v>
      </c>
      <c r="B73" s="2">
        <v>41.285</v>
      </c>
      <c r="C73" s="2">
        <v>3984.1</v>
      </c>
      <c r="E73" s="3">
        <f t="shared" si="10"/>
        <v>-0.8719874046263936</v>
      </c>
      <c r="G73" s="12">
        <f t="shared" si="8"/>
        <v>201711</v>
      </c>
      <c r="H73" s="13">
        <f t="shared" si="9"/>
        <v>41.285</v>
      </c>
      <c r="J73" s="12">
        <f t="shared" si="3"/>
        <v>85.29732348310526</v>
      </c>
      <c r="K73" s="12">
        <f t="shared" si="4"/>
        <v>92.49525654999799</v>
      </c>
      <c r="L73" s="16">
        <f t="shared" si="5"/>
        <v>104.10266133528908</v>
      </c>
      <c r="M73" s="7" t="str">
        <f t="shared" si="6"/>
        <v>*</v>
      </c>
      <c r="N73" s="8">
        <f t="shared" si="7"/>
        <v>23.91848872355856</v>
      </c>
    </row>
    <row r="74" spans="1:14" ht="12.75" outlineLevel="1">
      <c r="A74" s="1">
        <v>201712</v>
      </c>
      <c r="B74" s="2">
        <v>40.715</v>
      </c>
      <c r="C74" s="2">
        <v>3977.88</v>
      </c>
      <c r="E74" s="3">
        <f t="shared" si="10"/>
        <v>-1.3999754390273687</v>
      </c>
      <c r="G74" s="12">
        <f t="shared" si="8"/>
        <v>201712</v>
      </c>
      <c r="H74" s="13">
        <f t="shared" si="9"/>
        <v>40.715</v>
      </c>
      <c r="J74" s="12">
        <f t="shared" si="3"/>
        <v>92.37381800319292</v>
      </c>
      <c r="K74" s="12">
        <f t="shared" si="4"/>
        <v>94.4256825903639</v>
      </c>
      <c r="L74" s="16">
        <f t="shared" si="5"/>
        <v>102.95810274836795</v>
      </c>
      <c r="M74" s="7" t="str">
        <f t="shared" si="6"/>
        <v>*</v>
      </c>
      <c r="N74" s="8">
        <f t="shared" si="7"/>
        <v>11.575352515895402</v>
      </c>
    </row>
    <row r="75" spans="1:14" ht="12.75" outlineLevel="1">
      <c r="A75" s="1">
        <v>201801</v>
      </c>
      <c r="B75" s="2">
        <v>42.54</v>
      </c>
      <c r="C75" s="9">
        <v>4111.650000000001</v>
      </c>
      <c r="E75" s="3">
        <f t="shared" si="10"/>
        <v>4.290079924776671</v>
      </c>
      <c r="G75" s="12">
        <f t="shared" si="8"/>
        <v>201801</v>
      </c>
      <c r="H75" s="13">
        <f t="shared" si="9"/>
        <v>42.54</v>
      </c>
      <c r="J75" s="12">
        <f t="shared" si="3"/>
        <v>93.0418429713211</v>
      </c>
      <c r="K75" s="12">
        <f t="shared" si="4"/>
        <v>90.95459175677794</v>
      </c>
      <c r="L75" s="16">
        <f t="shared" si="5"/>
        <v>104.67853255386477</v>
      </c>
      <c r="M75" s="7" t="str">
        <f t="shared" si="6"/>
        <v>*</v>
      </c>
      <c r="N75" s="8">
        <f t="shared" si="7"/>
        <v>10.499383702157338</v>
      </c>
    </row>
    <row r="76" spans="1:14" ht="12.75" outlineLevel="1">
      <c r="A76" s="1">
        <v>201802</v>
      </c>
      <c r="B76" s="2">
        <v>43.15</v>
      </c>
      <c r="C76" s="2">
        <v>3994.45</v>
      </c>
      <c r="E76" s="3">
        <f t="shared" si="10"/>
        <v>1.4136732329084576</v>
      </c>
      <c r="G76" s="12">
        <f t="shared" si="8"/>
        <v>201802</v>
      </c>
      <c r="H76" s="13">
        <f t="shared" si="9"/>
        <v>43.15</v>
      </c>
      <c r="I76"/>
      <c r="J76" s="12">
        <f t="shared" si="3"/>
        <v>83.05909617612977</v>
      </c>
      <c r="K76" s="12">
        <f t="shared" si="4"/>
        <v>91.08053302433372</v>
      </c>
      <c r="L76" s="16">
        <f t="shared" si="5"/>
        <v>108.5407350461241</v>
      </c>
      <c r="M76" s="7" t="str">
        <f t="shared" si="6"/>
        <v>*</v>
      </c>
      <c r="N76" s="8">
        <f t="shared" si="7"/>
        <v>45.524156610606475</v>
      </c>
    </row>
    <row r="77" spans="1:14" ht="12.75" outlineLevel="1">
      <c r="A77" s="1">
        <v>201803</v>
      </c>
      <c r="B77" s="2">
        <v>41.96</v>
      </c>
      <c r="C77" s="2">
        <v>3857.1</v>
      </c>
      <c r="E77" s="3">
        <f t="shared" si="10"/>
        <v>-2.836034318398469</v>
      </c>
      <c r="G77" s="12">
        <f t="shared" si="8"/>
        <v>201803</v>
      </c>
      <c r="H77" s="13">
        <f t="shared" si="9"/>
        <v>41.96</v>
      </c>
      <c r="I77"/>
      <c r="J77" s="12">
        <f t="shared" si="3"/>
        <v>87.3212583412774</v>
      </c>
      <c r="K77" s="12">
        <f t="shared" si="4"/>
        <v>94.72017000317761</v>
      </c>
      <c r="L77" s="16">
        <f t="shared" si="5"/>
        <v>108.17804227910382</v>
      </c>
      <c r="M77" s="7" t="str">
        <f t="shared" si="6"/>
        <v>*</v>
      </c>
      <c r="N77" s="8">
        <f t="shared" si="7"/>
        <v>30.666574490196798</v>
      </c>
    </row>
    <row r="78" spans="1:14" ht="12.75" outlineLevel="1">
      <c r="A78" s="1">
        <v>201804</v>
      </c>
      <c r="B78" s="2">
        <v>44.45</v>
      </c>
      <c r="C78" s="2">
        <v>3910.3</v>
      </c>
      <c r="E78" s="3">
        <f t="shared" si="10"/>
        <v>5.601799775028126</v>
      </c>
      <c r="G78" s="12">
        <f t="shared" si="8"/>
        <v>201804</v>
      </c>
      <c r="H78" s="13">
        <f t="shared" si="9"/>
        <v>44.45</v>
      </c>
      <c r="I78"/>
      <c r="J78" s="12">
        <f t="shared" si="3"/>
        <v>84.58942632170978</v>
      </c>
      <c r="K78" s="12">
        <f t="shared" si="4"/>
        <v>90.69835020622422</v>
      </c>
      <c r="L78" s="16">
        <f t="shared" si="5"/>
        <v>111.51962425001607</v>
      </c>
      <c r="M78" s="7" t="str">
        <f t="shared" si="6"/>
        <v>*</v>
      </c>
      <c r="N78" s="8">
        <f t="shared" si="7"/>
        <v>35.68523041778054</v>
      </c>
    </row>
    <row r="79" spans="1:14" ht="12.75" outlineLevel="1">
      <c r="A79" s="1">
        <v>201805</v>
      </c>
      <c r="B79" s="2">
        <v>43.4</v>
      </c>
      <c r="C79" s="9">
        <v>3764.22</v>
      </c>
      <c r="E79" s="3">
        <f t="shared" si="10"/>
        <v>-2.4193548387096873</v>
      </c>
      <c r="G79" s="12">
        <f t="shared" si="8"/>
        <v>201805</v>
      </c>
      <c r="H79" s="13">
        <f t="shared" si="9"/>
        <v>43.4</v>
      </c>
      <c r="I79"/>
      <c r="J79" s="12">
        <f aca="true" t="shared" si="11" ref="J79:J98">100-100*($B79-$B67)/$B79</f>
        <v>82.8225806451613</v>
      </c>
      <c r="K79" s="12">
        <f aca="true" t="shared" si="12" ref="K79:K98">100*AVERAGE($B68:$B79)/$B79</f>
        <v>94.32411674347158</v>
      </c>
      <c r="L79" s="16">
        <f aca="true" t="shared" si="13" ref="L79:L98">100*(AVERAGE($C68:$C79)/$C79)/(AVERAGE($B68:$B79)/$B79)</f>
        <v>111.10304456656888</v>
      </c>
      <c r="M79" s="7" t="str">
        <f aca="true" t="shared" si="14" ref="M79:M98">IF(AND(AVERAGE($B71:$B79)/$B79&lt;1,(AVERAGE($C71:$C79)/$C79/(AVERAGE($B71:$B79)/$B79))&gt;1),"*","")</f>
        <v>*</v>
      </c>
      <c r="N79" s="8">
        <f aca="true" t="shared" si="15" ref="N79:N98">100*AVERAGE($E68:$E79)/STDEVA($E68:$E79)</f>
        <v>43.85210854507101</v>
      </c>
    </row>
    <row r="80" spans="1:14" ht="12.75" outlineLevel="1">
      <c r="A80" s="1">
        <v>201806</v>
      </c>
      <c r="B80" s="2">
        <v>43.21</v>
      </c>
      <c r="C80" s="9">
        <v>3719.86</v>
      </c>
      <c r="E80" s="3">
        <f t="shared" si="10"/>
        <v>-0.4397130293913393</v>
      </c>
      <c r="G80" s="12">
        <f t="shared" si="8"/>
        <v>201806</v>
      </c>
      <c r="H80" s="13">
        <f t="shared" si="9"/>
        <v>43.21</v>
      </c>
      <c r="I80"/>
      <c r="J80" s="12">
        <f t="shared" si="11"/>
        <v>81.60148113862533</v>
      </c>
      <c r="K80" s="12">
        <f t="shared" si="12"/>
        <v>96.27208207976547</v>
      </c>
      <c r="L80" s="16">
        <f t="shared" si="13"/>
        <v>109.98146779010324</v>
      </c>
      <c r="M80" s="7" t="str">
        <f t="shared" si="14"/>
        <v>*</v>
      </c>
      <c r="N80" s="8">
        <f t="shared" si="15"/>
        <v>49.105950508742815</v>
      </c>
    </row>
    <row r="81" spans="1:14" ht="12.75" outlineLevel="1">
      <c r="A81" s="1">
        <v>201807</v>
      </c>
      <c r="B81" s="2">
        <v>45.849999999999994</v>
      </c>
      <c r="C81" s="2">
        <v>3899.04</v>
      </c>
      <c r="E81" s="3">
        <f t="shared" si="10"/>
        <v>5.757906215921469</v>
      </c>
      <c r="G81" s="12">
        <f t="shared" si="8"/>
        <v>201807</v>
      </c>
      <c r="H81" s="13">
        <f t="shared" si="9"/>
        <v>45.849999999999994</v>
      </c>
      <c r="I81"/>
      <c r="J81" s="12">
        <f t="shared" si="11"/>
        <v>83.02071973827701</v>
      </c>
      <c r="K81" s="12">
        <f t="shared" si="12"/>
        <v>92.14376590330788</v>
      </c>
      <c r="L81" s="16">
        <f t="shared" si="13"/>
        <v>109.52762322327244</v>
      </c>
      <c r="M81" s="7" t="str">
        <f t="shared" si="14"/>
        <v>*</v>
      </c>
      <c r="N81" s="8">
        <f t="shared" si="15"/>
        <v>48.39652963168816</v>
      </c>
    </row>
    <row r="82" spans="1:14" ht="12.75" outlineLevel="1">
      <c r="A82" s="1">
        <v>201808</v>
      </c>
      <c r="B82" s="2">
        <v>44.58</v>
      </c>
      <c r="C82" s="2">
        <v>3740.71</v>
      </c>
      <c r="E82" s="3">
        <f t="shared" si="10"/>
        <v>-2.8488111260654914</v>
      </c>
      <c r="G82" s="12">
        <f t="shared" si="8"/>
        <v>201808</v>
      </c>
      <c r="H82" s="13">
        <f t="shared" si="9"/>
        <v>44.58</v>
      </c>
      <c r="I82"/>
      <c r="J82" s="12">
        <f t="shared" si="11"/>
        <v>87.50560789591745</v>
      </c>
      <c r="K82" s="12">
        <f t="shared" si="12"/>
        <v>95.80996710034395</v>
      </c>
      <c r="L82" s="16">
        <f t="shared" si="13"/>
        <v>109.45357692221711</v>
      </c>
      <c r="M82" s="7" t="str">
        <f t="shared" si="14"/>
        <v>*</v>
      </c>
      <c r="N82" s="8">
        <f t="shared" si="15"/>
        <v>31.86915554662234</v>
      </c>
    </row>
    <row r="83" spans="1:14" ht="12.75" outlineLevel="1">
      <c r="A83" s="1">
        <v>201809</v>
      </c>
      <c r="B83" s="2">
        <v>46.309999999999995</v>
      </c>
      <c r="C83" s="9">
        <v>3706.74</v>
      </c>
      <c r="E83" s="3">
        <f t="shared" si="10"/>
        <v>3.7356942345065796</v>
      </c>
      <c r="G83" s="12">
        <f t="shared" si="8"/>
        <v>201809</v>
      </c>
      <c r="H83" s="13">
        <f t="shared" si="9"/>
        <v>46.309999999999995</v>
      </c>
      <c r="I83"/>
      <c r="J83" s="12">
        <f t="shared" si="11"/>
        <v>85.85618656877566</v>
      </c>
      <c r="K83" s="12">
        <f t="shared" si="12"/>
        <v>93.40945080256243</v>
      </c>
      <c r="L83" s="16">
        <f t="shared" si="13"/>
        <v>112.54673013376815</v>
      </c>
      <c r="M83" s="7" t="str">
        <f t="shared" si="14"/>
        <v>*</v>
      </c>
      <c r="N83" s="8">
        <f t="shared" si="15"/>
        <v>35.618632884102695</v>
      </c>
    </row>
    <row r="84" spans="1:14" ht="12.75" outlineLevel="1">
      <c r="A84" s="1">
        <v>201810</v>
      </c>
      <c r="B84" s="2">
        <v>44.21</v>
      </c>
      <c r="C84" s="2">
        <v>3447.07</v>
      </c>
      <c r="E84" s="3">
        <f t="shared" si="10"/>
        <v>-4.750056548292228</v>
      </c>
      <c r="G84" s="12">
        <f t="shared" si="8"/>
        <v>201810</v>
      </c>
      <c r="H84" s="13">
        <f t="shared" si="9"/>
        <v>44.21</v>
      </c>
      <c r="I84"/>
      <c r="J84" s="12">
        <f t="shared" si="11"/>
        <v>94.19814521601448</v>
      </c>
      <c r="K84" s="12">
        <f t="shared" si="12"/>
        <v>98.32994043579882</v>
      </c>
      <c r="L84" s="16">
        <f t="shared" si="13"/>
        <v>113.37241100797198</v>
      </c>
      <c r="M84" s="7" t="str">
        <f t="shared" si="14"/>
        <v>*</v>
      </c>
      <c r="N84" s="8">
        <f t="shared" si="15"/>
        <v>12.04907921879241</v>
      </c>
    </row>
    <row r="85" spans="1:14" ht="12.75" outlineLevel="1">
      <c r="A85" s="1">
        <v>201811</v>
      </c>
      <c r="B85" s="2">
        <v>42.64</v>
      </c>
      <c r="C85" s="2">
        <v>3487.9</v>
      </c>
      <c r="E85" s="3">
        <f t="shared" si="10"/>
        <v>-3.681988742964353</v>
      </c>
      <c r="G85" s="12">
        <f t="shared" si="8"/>
        <v>201811</v>
      </c>
      <c r="H85" s="13">
        <f t="shared" si="9"/>
        <v>42.64</v>
      </c>
      <c r="I85"/>
      <c r="J85" s="12">
        <f t="shared" si="11"/>
        <v>96.82223264540337</v>
      </c>
      <c r="K85" s="12">
        <f t="shared" si="12"/>
        <v>102.21525171982488</v>
      </c>
      <c r="L85" s="16">
        <f t="shared" si="13"/>
        <v>106.62645865168452</v>
      </c>
      <c r="M85" s="7">
        <f t="shared" si="14"/>
      </c>
      <c r="N85" s="8">
        <f t="shared" si="15"/>
        <v>5.316614716908512</v>
      </c>
    </row>
    <row r="86" spans="1:14" ht="12.75" outlineLevel="1">
      <c r="A86" s="1">
        <v>201812</v>
      </c>
      <c r="B86" s="2">
        <v>39.3</v>
      </c>
      <c r="C86" s="9">
        <v>3243.63</v>
      </c>
      <c r="E86" s="3">
        <f t="shared" si="10"/>
        <v>-8.498727735368966</v>
      </c>
      <c r="G86" s="12">
        <f t="shared" si="8"/>
        <v>201812</v>
      </c>
      <c r="H86" s="13">
        <f t="shared" si="9"/>
        <v>39.3</v>
      </c>
      <c r="I86"/>
      <c r="J86" s="12">
        <f t="shared" si="11"/>
        <v>103.60050890585244</v>
      </c>
      <c r="K86" s="12">
        <f t="shared" si="12"/>
        <v>110.60220525869383</v>
      </c>
      <c r="L86" s="16">
        <f t="shared" si="13"/>
        <v>104.25630856346298</v>
      </c>
      <c r="M86" s="7">
        <f t="shared" si="14"/>
      </c>
      <c r="N86" s="8">
        <f t="shared" si="15"/>
        <v>-8.56518459628689</v>
      </c>
    </row>
    <row r="87" spans="1:14" ht="12.75" outlineLevel="1">
      <c r="A87" s="1">
        <v>201901</v>
      </c>
      <c r="B87" s="2">
        <v>41.07</v>
      </c>
      <c r="C87" s="9">
        <v>3507.84</v>
      </c>
      <c r="E87" s="3">
        <f t="shared" si="10"/>
        <v>4.309715120525939</v>
      </c>
      <c r="G87" s="12">
        <f t="shared" si="8"/>
        <v>201901</v>
      </c>
      <c r="H87" s="13">
        <f t="shared" si="9"/>
        <v>41.07</v>
      </c>
      <c r="I87"/>
      <c r="J87" s="12">
        <f t="shared" si="11"/>
        <v>103.57925493060628</v>
      </c>
      <c r="K87" s="12">
        <f t="shared" si="12"/>
        <v>105.53729405080757</v>
      </c>
      <c r="L87" s="16">
        <f t="shared" si="13"/>
        <v>99.67114655670426</v>
      </c>
      <c r="M87" s="7">
        <f t="shared" si="14"/>
      </c>
      <c r="N87" s="8">
        <f t="shared" si="15"/>
        <v>-8.525766977696728</v>
      </c>
    </row>
    <row r="88" spans="1:14" ht="12.75" outlineLevel="1">
      <c r="A88" s="1">
        <v>201902</v>
      </c>
      <c r="B88" s="2">
        <v>43.33</v>
      </c>
      <c r="C88" s="9">
        <v>3604.48</v>
      </c>
      <c r="E88" s="3">
        <f t="shared" si="10"/>
        <v>5.215785829679202</v>
      </c>
      <c r="G88" s="12">
        <f t="shared" si="8"/>
        <v>201902</v>
      </c>
      <c r="H88" s="13">
        <f t="shared" si="9"/>
        <v>43.33</v>
      </c>
      <c r="I88"/>
      <c r="J88" s="12">
        <f t="shared" si="11"/>
        <v>99.58458342949457</v>
      </c>
      <c r="K88" s="12">
        <f t="shared" si="12"/>
        <v>100.06731287022077</v>
      </c>
      <c r="L88" s="16">
        <f t="shared" si="13"/>
        <v>101.40012567973473</v>
      </c>
      <c r="M88" s="7">
        <f t="shared" si="14"/>
      </c>
      <c r="N88" s="8">
        <f t="shared" si="15"/>
        <v>-1.4784200743983877</v>
      </c>
    </row>
    <row r="89" spans="1:14" ht="12.75" outlineLevel="1">
      <c r="A89" s="1">
        <v>201903</v>
      </c>
      <c r="E89" s="3" t="e">
        <f t="shared" si="10"/>
        <v>#DIV/0!</v>
      </c>
      <c r="G89" s="12">
        <f t="shared" si="8"/>
        <v>201903</v>
      </c>
      <c r="H89" s="13">
        <f t="shared" si="9"/>
        <v>0</v>
      </c>
      <c r="I89"/>
      <c r="J89" s="12" t="e">
        <f t="shared" si="11"/>
        <v>#DIV/0!</v>
      </c>
      <c r="K89" s="12" t="e">
        <f t="shared" si="12"/>
        <v>#DIV/0!</v>
      </c>
      <c r="L89" s="16" t="e">
        <f t="shared" si="13"/>
        <v>#DIV/0!</v>
      </c>
      <c r="M89" s="7" t="e">
        <f t="shared" si="14"/>
        <v>#DIV/0!</v>
      </c>
      <c r="N89" s="8" t="e">
        <f t="shared" si="15"/>
        <v>#DIV/0!</v>
      </c>
    </row>
    <row r="90" spans="1:14" ht="12.75" outlineLevel="1">
      <c r="A90" s="1">
        <v>201904</v>
      </c>
      <c r="E90" s="3" t="e">
        <f t="shared" si="10"/>
        <v>#DIV/0!</v>
      </c>
      <c r="G90" s="12">
        <f t="shared" si="8"/>
        <v>201904</v>
      </c>
      <c r="H90" s="13">
        <f t="shared" si="9"/>
        <v>0</v>
      </c>
      <c r="I90"/>
      <c r="J90" s="12" t="e">
        <f t="shared" si="11"/>
        <v>#DIV/0!</v>
      </c>
      <c r="K90" s="12" t="e">
        <f t="shared" si="12"/>
        <v>#DIV/0!</v>
      </c>
      <c r="L90" s="16" t="e">
        <f t="shared" si="13"/>
        <v>#DIV/0!</v>
      </c>
      <c r="M90" s="7" t="e">
        <f t="shared" si="14"/>
        <v>#DIV/0!</v>
      </c>
      <c r="N90" s="8" t="e">
        <f t="shared" si="15"/>
        <v>#DIV/0!</v>
      </c>
    </row>
    <row r="91" spans="1:14" ht="12.75" outlineLevel="1">
      <c r="A91" s="1">
        <v>201905</v>
      </c>
      <c r="E91" s="3" t="e">
        <f t="shared" si="10"/>
        <v>#DIV/0!</v>
      </c>
      <c r="G91" s="12">
        <f t="shared" si="8"/>
        <v>201905</v>
      </c>
      <c r="H91" s="13">
        <f t="shared" si="9"/>
        <v>0</v>
      </c>
      <c r="I91"/>
      <c r="J91" s="12" t="e">
        <f t="shared" si="11"/>
        <v>#DIV/0!</v>
      </c>
      <c r="K91" s="12" t="e">
        <f t="shared" si="12"/>
        <v>#DIV/0!</v>
      </c>
      <c r="L91" s="16" t="e">
        <f t="shared" si="13"/>
        <v>#DIV/0!</v>
      </c>
      <c r="M91" s="7" t="e">
        <f t="shared" si="14"/>
        <v>#DIV/0!</v>
      </c>
      <c r="N91" s="8" t="e">
        <f t="shared" si="15"/>
        <v>#DIV/0!</v>
      </c>
    </row>
    <row r="92" spans="1:14" ht="12.75" outlineLevel="1">
      <c r="A92" s="1">
        <v>201906</v>
      </c>
      <c r="E92" s="3" t="e">
        <f t="shared" si="10"/>
        <v>#DIV/0!</v>
      </c>
      <c r="G92" s="12">
        <f t="shared" si="8"/>
        <v>201906</v>
      </c>
      <c r="H92" s="13">
        <f t="shared" si="9"/>
        <v>0</v>
      </c>
      <c r="I92"/>
      <c r="J92" s="12" t="e">
        <f t="shared" si="11"/>
        <v>#DIV/0!</v>
      </c>
      <c r="K92" s="12" t="e">
        <f t="shared" si="12"/>
        <v>#DIV/0!</v>
      </c>
      <c r="L92" s="16" t="e">
        <f t="shared" si="13"/>
        <v>#DIV/0!</v>
      </c>
      <c r="M92" s="7" t="e">
        <f t="shared" si="14"/>
        <v>#DIV/0!</v>
      </c>
      <c r="N92" s="8" t="e">
        <f t="shared" si="15"/>
        <v>#DIV/0!</v>
      </c>
    </row>
    <row r="93" spans="1:14" ht="12.75" outlineLevel="1">
      <c r="A93" s="1">
        <v>201907</v>
      </c>
      <c r="E93" s="3" t="e">
        <f t="shared" si="10"/>
        <v>#DIV/0!</v>
      </c>
      <c r="G93" s="12">
        <f t="shared" si="8"/>
        <v>201907</v>
      </c>
      <c r="H93" s="13">
        <f t="shared" si="9"/>
        <v>0</v>
      </c>
      <c r="I93"/>
      <c r="J93" s="12" t="e">
        <f t="shared" si="11"/>
        <v>#DIV/0!</v>
      </c>
      <c r="K93" s="12" t="e">
        <f t="shared" si="12"/>
        <v>#DIV/0!</v>
      </c>
      <c r="L93" s="16" t="e">
        <f t="shared" si="13"/>
        <v>#DIV/0!</v>
      </c>
      <c r="M93" s="7" t="e">
        <f t="shared" si="14"/>
        <v>#DIV/0!</v>
      </c>
      <c r="N93" s="8" t="e">
        <f t="shared" si="15"/>
        <v>#DIV/0!</v>
      </c>
    </row>
    <row r="94" spans="1:14" ht="12.75" outlineLevel="1">
      <c r="A94" s="1">
        <v>201908</v>
      </c>
      <c r="E94" s="3" t="e">
        <f t="shared" si="10"/>
        <v>#DIV/0!</v>
      </c>
      <c r="G94" s="12">
        <f t="shared" si="8"/>
        <v>201908</v>
      </c>
      <c r="H94" s="13">
        <f t="shared" si="9"/>
        <v>0</v>
      </c>
      <c r="I94"/>
      <c r="J94" s="12" t="e">
        <f t="shared" si="11"/>
        <v>#DIV/0!</v>
      </c>
      <c r="K94" s="12" t="e">
        <f t="shared" si="12"/>
        <v>#DIV/0!</v>
      </c>
      <c r="L94" s="16" t="e">
        <f t="shared" si="13"/>
        <v>#DIV/0!</v>
      </c>
      <c r="M94" s="7" t="e">
        <f t="shared" si="14"/>
        <v>#DIV/0!</v>
      </c>
      <c r="N94" s="8" t="e">
        <f t="shared" si="15"/>
        <v>#DIV/0!</v>
      </c>
    </row>
    <row r="95" spans="1:14" ht="12.75" outlineLevel="1">
      <c r="A95" s="1">
        <v>201909</v>
      </c>
      <c r="E95" s="3" t="e">
        <f t="shared" si="10"/>
        <v>#DIV/0!</v>
      </c>
      <c r="G95" s="12">
        <f t="shared" si="8"/>
        <v>201909</v>
      </c>
      <c r="H95" s="13">
        <f t="shared" si="9"/>
        <v>0</v>
      </c>
      <c r="I95"/>
      <c r="J95" s="12" t="e">
        <f t="shared" si="11"/>
        <v>#DIV/0!</v>
      </c>
      <c r="K95" s="12" t="e">
        <f t="shared" si="12"/>
        <v>#DIV/0!</v>
      </c>
      <c r="L95" s="16" t="e">
        <f t="shared" si="13"/>
        <v>#DIV/0!</v>
      </c>
      <c r="M95" s="7" t="e">
        <f t="shared" si="14"/>
        <v>#DIV/0!</v>
      </c>
      <c r="N95" s="8" t="e">
        <f t="shared" si="15"/>
        <v>#DIV/0!</v>
      </c>
    </row>
    <row r="96" spans="1:14" ht="12.75" outlineLevel="1">
      <c r="A96" s="1">
        <v>201910</v>
      </c>
      <c r="E96" s="3" t="e">
        <f t="shared" si="10"/>
        <v>#DIV/0!</v>
      </c>
      <c r="G96" s="12">
        <f t="shared" si="8"/>
        <v>201910</v>
      </c>
      <c r="H96" s="13">
        <f t="shared" si="9"/>
        <v>0</v>
      </c>
      <c r="I96"/>
      <c r="J96" s="12" t="e">
        <f t="shared" si="11"/>
        <v>#DIV/0!</v>
      </c>
      <c r="K96" s="12" t="e">
        <f t="shared" si="12"/>
        <v>#DIV/0!</v>
      </c>
      <c r="L96" s="16" t="e">
        <f t="shared" si="13"/>
        <v>#DIV/0!</v>
      </c>
      <c r="M96" s="7" t="e">
        <f t="shared" si="14"/>
        <v>#DIV/0!</v>
      </c>
      <c r="N96" s="8" t="e">
        <f t="shared" si="15"/>
        <v>#DIV/0!</v>
      </c>
    </row>
    <row r="97" spans="1:14" ht="12.75" outlineLevel="1">
      <c r="A97" s="1">
        <v>201911</v>
      </c>
      <c r="E97" s="3" t="e">
        <f t="shared" si="10"/>
        <v>#DIV/0!</v>
      </c>
      <c r="G97" s="12">
        <f t="shared" si="8"/>
        <v>201911</v>
      </c>
      <c r="H97" s="13">
        <f t="shared" si="9"/>
        <v>0</v>
      </c>
      <c r="I97"/>
      <c r="J97" s="12" t="e">
        <f t="shared" si="11"/>
        <v>#DIV/0!</v>
      </c>
      <c r="K97" s="12" t="e">
        <f t="shared" si="12"/>
        <v>#DIV/0!</v>
      </c>
      <c r="L97" s="16" t="e">
        <f t="shared" si="13"/>
        <v>#DIV/0!</v>
      </c>
      <c r="M97" s="7" t="e">
        <f t="shared" si="14"/>
        <v>#DIV/0!</v>
      </c>
      <c r="N97" s="8" t="e">
        <f t="shared" si="15"/>
        <v>#DIV/0!</v>
      </c>
    </row>
    <row r="98" spans="1:14" ht="12.75" outlineLevel="1">
      <c r="A98" s="1">
        <v>201912</v>
      </c>
      <c r="E98" s="3" t="e">
        <f t="shared" si="10"/>
        <v>#DIV/0!</v>
      </c>
      <c r="G98" s="12">
        <f t="shared" si="8"/>
        <v>201912</v>
      </c>
      <c r="H98" s="13">
        <f t="shared" si="9"/>
        <v>0</v>
      </c>
      <c r="I98"/>
      <c r="J98" s="12" t="e">
        <f t="shared" si="11"/>
        <v>#DIV/0!</v>
      </c>
      <c r="K98" s="12" t="e">
        <f t="shared" si="12"/>
        <v>#DIV/0!</v>
      </c>
      <c r="L98" s="16" t="e">
        <f t="shared" si="13"/>
        <v>#DIV/0!</v>
      </c>
      <c r="M98" s="7" t="e">
        <f t="shared" si="14"/>
        <v>#DIV/0!</v>
      </c>
      <c r="N98" s="8" t="e">
        <f t="shared" si="15"/>
        <v>#DIV/0!</v>
      </c>
    </row>
  </sheetData>
  <sheetProtection/>
  <printOptions/>
  <pageMargins left="0.79" right="0.79" top="1.05" bottom="1.05" header="0.79" footer="0.79"/>
  <pageSetup horizontalDpi="300" verticalDpi="300" orientation="portrait" paperSize="9"/>
  <headerFooter scaleWithDoc="0" alignWithMargins="0">
    <oddHeader>&amp;C&amp;"Times New Roman,Standaard"&amp;12&amp;A</oddHeader>
    <oddFooter>&amp;C&amp;"Times New Roman,Standaard"&amp;12Pagina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74"/>
  <sheetViews>
    <sheetView zoomScale="90" zoomScaleNormal="90" workbookViewId="0" topLeftCell="A36">
      <selection activeCell="B65" sqref="B65"/>
    </sheetView>
  </sheetViews>
  <sheetFormatPr defaultColWidth="12.28125" defaultRowHeight="12.75" customHeight="1" outlineLevelRow="1"/>
  <cols>
    <col min="1" max="1" width="8.7109375" style="1" bestFit="1" customWidth="1"/>
    <col min="2" max="3" width="8.140625" style="2" bestFit="1" customWidth="1"/>
    <col min="4" max="4" width="11.57421875" style="0" bestFit="1" customWidth="1"/>
    <col min="5" max="5" width="11.57421875" style="3" bestFit="1" customWidth="1"/>
    <col min="6" max="6" width="11.57421875" style="0" bestFit="1" customWidth="1"/>
    <col min="7" max="7" width="11.57421875" style="23" bestFit="1" customWidth="1"/>
    <col min="8" max="8" width="11.57421875" style="13" bestFit="1" customWidth="1"/>
    <col min="9" max="9" width="11.57421875" style="6" bestFit="1" customWidth="1"/>
    <col min="10" max="12" width="11.57421875" style="12" bestFit="1" customWidth="1"/>
    <col min="13" max="13" width="11.57421875" style="7" bestFit="1" customWidth="1"/>
    <col min="14" max="14" width="11.57421875" style="8" bestFit="1" customWidth="1"/>
    <col min="15" max="16384" width="11.57421875" style="0" bestFit="1" customWidth="1"/>
  </cols>
  <sheetData>
    <row r="1" spans="2:21" ht="12.75" outlineLevel="1">
      <c r="B1" s="2" t="s">
        <v>279</v>
      </c>
      <c r="C1" s="2" t="s">
        <v>0</v>
      </c>
      <c r="G1" s="23" t="str">
        <f>B1</f>
        <v>AD</v>
      </c>
      <c r="Q1">
        <v>2015</v>
      </c>
      <c r="R1">
        <v>2014</v>
      </c>
      <c r="S1">
        <v>2013</v>
      </c>
      <c r="T1">
        <v>2012</v>
      </c>
      <c r="U1">
        <v>2011</v>
      </c>
    </row>
    <row r="2" spans="1:21" ht="12.75" outlineLevel="1">
      <c r="A2" s="1" t="s">
        <v>1</v>
      </c>
      <c r="B2" s="2" t="s">
        <v>5</v>
      </c>
      <c r="C2" s="2" t="s">
        <v>5</v>
      </c>
      <c r="E2" s="3" t="s">
        <v>6</v>
      </c>
      <c r="G2" s="23" t="s">
        <v>1</v>
      </c>
      <c r="H2" s="13" t="s">
        <v>7</v>
      </c>
      <c r="J2" s="12" t="s">
        <v>8</v>
      </c>
      <c r="K2" s="12" t="s">
        <v>9</v>
      </c>
      <c r="L2" s="12" t="s">
        <v>10</v>
      </c>
      <c r="N2" s="8" t="s">
        <v>11</v>
      </c>
      <c r="P2" s="26" t="s">
        <v>73</v>
      </c>
      <c r="Q2" s="25">
        <v>855.6890000000001</v>
      </c>
      <c r="R2" s="25">
        <v>922.586</v>
      </c>
      <c r="S2" s="25" t="s">
        <v>280</v>
      </c>
      <c r="T2" s="25" t="s">
        <v>281</v>
      </c>
      <c r="U2" s="25" t="s">
        <v>282</v>
      </c>
    </row>
    <row r="3" spans="1:21" ht="12.75" outlineLevel="1">
      <c r="A3" s="1">
        <v>201201</v>
      </c>
      <c r="B3" s="9">
        <f>39.05/4.75</f>
        <v>8.221052631578948</v>
      </c>
      <c r="C3" s="2">
        <v>2206.8</v>
      </c>
      <c r="G3" s="23">
        <f aca="true" t="shared" si="0" ref="G3:G66">A3</f>
        <v>201201</v>
      </c>
      <c r="H3" s="13">
        <f aca="true" t="shared" si="1" ref="H3:H66">$B3</f>
        <v>8.221052631578948</v>
      </c>
      <c r="L3" s="16"/>
      <c r="P3" s="26" t="s">
        <v>78</v>
      </c>
      <c r="Q3" s="25" t="s">
        <v>283</v>
      </c>
      <c r="R3" s="25" t="s">
        <v>284</v>
      </c>
      <c r="S3" s="25" t="s">
        <v>285</v>
      </c>
      <c r="T3" s="25" t="s">
        <v>243</v>
      </c>
      <c r="U3" s="25" t="s">
        <v>286</v>
      </c>
    </row>
    <row r="4" spans="1:21" ht="12.75" outlineLevel="1">
      <c r="A4" s="1">
        <v>201202</v>
      </c>
      <c r="B4" s="9">
        <f>38.7/4.75</f>
        <v>8.147368421052633</v>
      </c>
      <c r="C4" s="2">
        <v>2275.86</v>
      </c>
      <c r="E4" s="3">
        <f aca="true" t="shared" si="2" ref="E4:E67">100*($B4-$B3)/$B4</f>
        <v>-0.9043927648578675</v>
      </c>
      <c r="G4" s="23">
        <f t="shared" si="0"/>
        <v>201202</v>
      </c>
      <c r="H4" s="13">
        <f t="shared" si="1"/>
        <v>8.147368421052633</v>
      </c>
      <c r="L4" s="16"/>
      <c r="P4" s="26" t="s">
        <v>86</v>
      </c>
      <c r="Q4" s="25" t="s">
        <v>287</v>
      </c>
      <c r="R4" s="25" t="s">
        <v>288</v>
      </c>
      <c r="S4" s="25" t="s">
        <v>289</v>
      </c>
      <c r="T4" s="25" t="s">
        <v>290</v>
      </c>
      <c r="U4" s="25" t="s">
        <v>291</v>
      </c>
    </row>
    <row r="5" spans="1:21" ht="12.75" outlineLevel="1">
      <c r="A5" s="1">
        <v>201203</v>
      </c>
      <c r="B5" s="9">
        <f>37/4.75</f>
        <v>7.7894736842105265</v>
      </c>
      <c r="C5" s="2">
        <v>2324.05</v>
      </c>
      <c r="E5" s="3">
        <f t="shared" si="2"/>
        <v>-4.594594594594608</v>
      </c>
      <c r="G5" s="23">
        <f t="shared" si="0"/>
        <v>201203</v>
      </c>
      <c r="H5" s="13">
        <f t="shared" si="1"/>
        <v>7.7894736842105265</v>
      </c>
      <c r="L5" s="16"/>
      <c r="P5" s="26" t="s">
        <v>93</v>
      </c>
      <c r="Q5" s="25" t="s">
        <v>292</v>
      </c>
      <c r="R5" s="25" t="s">
        <v>293</v>
      </c>
      <c r="S5" s="25" t="s">
        <v>294</v>
      </c>
      <c r="T5" s="25" t="s">
        <v>295</v>
      </c>
      <c r="U5" s="25" t="s">
        <v>296</v>
      </c>
    </row>
    <row r="6" spans="1:21" ht="12.75" outlineLevel="1">
      <c r="A6" s="1">
        <v>201204</v>
      </c>
      <c r="B6" s="9">
        <f>34.5/4.75</f>
        <v>7.2631578947368425</v>
      </c>
      <c r="C6" s="2">
        <v>2208.44</v>
      </c>
      <c r="E6" s="3">
        <f t="shared" si="2"/>
        <v>-7.246376811594201</v>
      </c>
      <c r="G6" s="23">
        <f t="shared" si="0"/>
        <v>201204</v>
      </c>
      <c r="H6" s="13">
        <f t="shared" si="1"/>
        <v>7.2631578947368425</v>
      </c>
      <c r="L6" s="16"/>
      <c r="P6" s="26" t="s">
        <v>101</v>
      </c>
      <c r="Q6" s="25" t="s">
        <v>297</v>
      </c>
      <c r="R6" s="25" t="s">
        <v>298</v>
      </c>
      <c r="S6" s="25" t="s">
        <v>299</v>
      </c>
      <c r="T6" s="25" t="s">
        <v>300</v>
      </c>
      <c r="U6" s="25" t="s">
        <v>193</v>
      </c>
    </row>
    <row r="7" spans="1:21" ht="12.75" outlineLevel="1">
      <c r="A7" s="1">
        <v>201205</v>
      </c>
      <c r="B7" s="9">
        <f>28.81/4.75</f>
        <v>6.065263157894737</v>
      </c>
      <c r="C7" s="2">
        <v>2093.56</v>
      </c>
      <c r="E7" s="3">
        <f t="shared" si="2"/>
        <v>-19.7500867754252</v>
      </c>
      <c r="G7" s="23">
        <f t="shared" si="0"/>
        <v>201205</v>
      </c>
      <c r="H7" s="13">
        <f t="shared" si="1"/>
        <v>6.065263157894737</v>
      </c>
      <c r="L7" s="16"/>
      <c r="P7" s="26" t="s">
        <v>109</v>
      </c>
      <c r="Q7" s="25" t="s">
        <v>301</v>
      </c>
      <c r="R7" s="25" t="s">
        <v>79</v>
      </c>
      <c r="S7" s="25" t="s">
        <v>302</v>
      </c>
      <c r="T7" s="25" t="s">
        <v>303</v>
      </c>
      <c r="U7" s="25" t="s">
        <v>304</v>
      </c>
    </row>
    <row r="8" spans="1:21" ht="12.75" outlineLevel="1">
      <c r="A8" s="1">
        <v>201206</v>
      </c>
      <c r="B8" s="9">
        <f>28.28/4.75</f>
        <v>5.9536842105263155</v>
      </c>
      <c r="C8" s="2">
        <v>2227.63</v>
      </c>
      <c r="E8" s="3">
        <f t="shared" si="2"/>
        <v>-1.8741159830268845</v>
      </c>
      <c r="G8" s="23">
        <f t="shared" si="0"/>
        <v>201206</v>
      </c>
      <c r="H8" s="13">
        <f t="shared" si="1"/>
        <v>5.9536842105263155</v>
      </c>
      <c r="L8" s="16"/>
      <c r="P8" s="26" t="s">
        <v>117</v>
      </c>
      <c r="Q8" s="25" t="s">
        <v>305</v>
      </c>
      <c r="R8" s="25" t="s">
        <v>306</v>
      </c>
      <c r="S8" s="25" t="s">
        <v>307</v>
      </c>
      <c r="T8" s="25" t="s">
        <v>308</v>
      </c>
      <c r="U8" s="25" t="s">
        <v>309</v>
      </c>
    </row>
    <row r="9" spans="1:21" ht="12.75" outlineLevel="1">
      <c r="A9" s="1">
        <v>201207</v>
      </c>
      <c r="B9" s="9">
        <f>28.5/4.75</f>
        <v>6</v>
      </c>
      <c r="C9" s="2">
        <v>2274.84</v>
      </c>
      <c r="E9" s="3">
        <f t="shared" si="2"/>
        <v>0.7719298245614089</v>
      </c>
      <c r="G9" s="23">
        <f t="shared" si="0"/>
        <v>201207</v>
      </c>
      <c r="H9" s="13">
        <f t="shared" si="1"/>
        <v>6</v>
      </c>
      <c r="L9" s="16"/>
      <c r="P9" s="26" t="s">
        <v>125</v>
      </c>
      <c r="Q9" s="25" t="s">
        <v>310</v>
      </c>
      <c r="R9" s="25" t="s">
        <v>311</v>
      </c>
      <c r="S9" s="25" t="s">
        <v>312</v>
      </c>
      <c r="T9" s="25" t="s">
        <v>313</v>
      </c>
      <c r="U9" s="25" t="s">
        <v>314</v>
      </c>
    </row>
    <row r="10" spans="1:21" ht="12.75" outlineLevel="1">
      <c r="A10" s="1">
        <v>201208</v>
      </c>
      <c r="B10" s="9">
        <f>30.86/4.75</f>
        <v>6.496842105263158</v>
      </c>
      <c r="C10" s="2">
        <v>2345.69</v>
      </c>
      <c r="E10" s="3">
        <f t="shared" si="2"/>
        <v>7.647440051847056</v>
      </c>
      <c r="G10" s="23">
        <f t="shared" si="0"/>
        <v>201208</v>
      </c>
      <c r="H10" s="13">
        <f t="shared" si="1"/>
        <v>6.496842105263158</v>
      </c>
      <c r="L10" s="16"/>
      <c r="P10" s="26" t="s">
        <v>133</v>
      </c>
      <c r="Q10" s="25" t="s">
        <v>315</v>
      </c>
      <c r="R10" s="25" t="s">
        <v>316</v>
      </c>
      <c r="S10" s="25" t="s">
        <v>317</v>
      </c>
      <c r="T10" s="25" t="s">
        <v>318</v>
      </c>
      <c r="U10" s="25" t="s">
        <v>319</v>
      </c>
    </row>
    <row r="11" spans="1:21" ht="12.75" outlineLevel="1">
      <c r="A11" s="1">
        <v>201209</v>
      </c>
      <c r="B11" s="9">
        <f>29.42/4.75</f>
        <v>6.193684210526316</v>
      </c>
      <c r="C11" s="2">
        <v>2373.3300000000004</v>
      </c>
      <c r="E11" s="3">
        <f t="shared" si="2"/>
        <v>-4.89462950373896</v>
      </c>
      <c r="G11" s="23">
        <f t="shared" si="0"/>
        <v>201209</v>
      </c>
      <c r="H11" s="13">
        <f t="shared" si="1"/>
        <v>6.193684210526316</v>
      </c>
      <c r="L11" s="16"/>
      <c r="P11" s="26" t="s">
        <v>141</v>
      </c>
      <c r="Q11" s="25" t="s">
        <v>320</v>
      </c>
      <c r="R11" s="25" t="s">
        <v>321</v>
      </c>
      <c r="S11" s="25" t="s">
        <v>322</v>
      </c>
      <c r="T11" s="25" t="s">
        <v>323</v>
      </c>
      <c r="U11" s="25" t="s">
        <v>324</v>
      </c>
    </row>
    <row r="12" spans="1:12" ht="12.75" outlineLevel="1">
      <c r="A12" s="1">
        <v>201210</v>
      </c>
      <c r="B12" s="9">
        <f>28.88/4.75</f>
        <v>6.08</v>
      </c>
      <c r="C12" s="2">
        <v>2369.21</v>
      </c>
      <c r="E12" s="3">
        <f t="shared" si="2"/>
        <v>-1.8698060941828225</v>
      </c>
      <c r="G12" s="23">
        <f t="shared" si="0"/>
        <v>201210</v>
      </c>
      <c r="H12" s="13">
        <f t="shared" si="1"/>
        <v>6.08</v>
      </c>
      <c r="L12" s="16"/>
    </row>
    <row r="13" spans="1:12" ht="12.75" outlineLevel="1">
      <c r="A13" s="1">
        <v>201211</v>
      </c>
      <c r="B13" s="9">
        <f>27.84/4.75</f>
        <v>5.861052631578947</v>
      </c>
      <c r="C13" s="2">
        <v>2436.9500000000003</v>
      </c>
      <c r="E13" s="3">
        <f t="shared" si="2"/>
        <v>-3.7356321839080486</v>
      </c>
      <c r="G13" s="23">
        <f t="shared" si="0"/>
        <v>201211</v>
      </c>
      <c r="H13" s="13">
        <f t="shared" si="1"/>
        <v>5.861052631578947</v>
      </c>
      <c r="L13" s="16"/>
    </row>
    <row r="14" spans="1:12" ht="12.75" outlineLevel="1">
      <c r="A14" s="1">
        <v>201212</v>
      </c>
      <c r="B14" s="9">
        <f>29.62/4.75</f>
        <v>6.2357894736842105</v>
      </c>
      <c r="C14" s="2">
        <v>2475.8100000000004</v>
      </c>
      <c r="E14" s="3">
        <f t="shared" si="2"/>
        <v>6.0094530722484825</v>
      </c>
      <c r="G14" s="23">
        <f t="shared" si="0"/>
        <v>201212</v>
      </c>
      <c r="H14" s="13">
        <f t="shared" si="1"/>
        <v>6.2357894736842105</v>
      </c>
      <c r="L14" s="16"/>
    </row>
    <row r="15" spans="1:14" ht="12.75" outlineLevel="1">
      <c r="A15" s="1">
        <v>201301</v>
      </c>
      <c r="B15" s="9">
        <f>34.19/4.75</f>
        <v>7.197894736842106</v>
      </c>
      <c r="C15" s="2">
        <v>2520.3500000000004</v>
      </c>
      <c r="E15" s="3">
        <f t="shared" si="2"/>
        <v>13.36648142731794</v>
      </c>
      <c r="G15" s="23">
        <f t="shared" si="0"/>
        <v>201301</v>
      </c>
      <c r="H15" s="13">
        <f t="shared" si="1"/>
        <v>7.197894736842106</v>
      </c>
      <c r="J15" s="12">
        <f aca="true" t="shared" si="3" ref="J15:J74">100-100*($B15-$B3)/$B15</f>
        <v>114.21468265574728</v>
      </c>
      <c r="K15" s="12">
        <f aca="true" t="shared" si="4" ref="K15:K74">100*AVERAGE($B4:$B15)/$B15</f>
        <v>91.79097201910888</v>
      </c>
      <c r="L15" s="16">
        <f aca="true" t="shared" si="5" ref="L15:L74">100*(AVERAGE($C4:$C15)/$C15)/(AVERAGE($B4:$B15)/$B15)</f>
        <v>100.59173735248083</v>
      </c>
      <c r="M15" s="7" t="str">
        <f aca="true" t="shared" si="6" ref="M15:M74">IF(AND(AVERAGE($B7:$B15)/$B15&lt;1,(AVERAGE($C7:$C15)/$C15/(AVERAGE($B7:$B15)/$B15))&gt;1),"*","")</f>
        <v>*</v>
      </c>
      <c r="N15" s="8">
        <f aca="true" t="shared" si="7" ref="N15:N74">100*AVERAGE($E4:$E15)/STDEVA($E4:$E15)</f>
        <v>-17.1293883477627</v>
      </c>
    </row>
    <row r="16" spans="1:14" ht="12.75" outlineLevel="1">
      <c r="A16" s="1">
        <v>201302</v>
      </c>
      <c r="B16" s="9">
        <f>36.25/4.75</f>
        <v>7.631578947368421</v>
      </c>
      <c r="C16" s="2">
        <v>2569.17</v>
      </c>
      <c r="E16" s="3">
        <f t="shared" si="2"/>
        <v>5.682758620689645</v>
      </c>
      <c r="G16" s="23">
        <f t="shared" si="0"/>
        <v>201302</v>
      </c>
      <c r="H16" s="13">
        <f t="shared" si="1"/>
        <v>7.631578947368421</v>
      </c>
      <c r="J16" s="12">
        <f t="shared" si="3"/>
        <v>106.75862068965519</v>
      </c>
      <c r="K16" s="12">
        <f t="shared" si="4"/>
        <v>86.01149425287356</v>
      </c>
      <c r="L16" s="16">
        <f t="shared" si="5"/>
        <v>106.41711979189895</v>
      </c>
      <c r="M16" s="7" t="str">
        <f t="shared" si="6"/>
        <v>*</v>
      </c>
      <c r="N16" s="8">
        <f t="shared" si="7"/>
        <v>-10.212131520276863</v>
      </c>
    </row>
    <row r="17" spans="1:14" ht="12.75" outlineLevel="1">
      <c r="A17" s="1">
        <v>201303</v>
      </c>
      <c r="B17" s="9">
        <f>41.67/4.75</f>
        <v>8.772631578947369</v>
      </c>
      <c r="C17" s="2">
        <v>2592.19</v>
      </c>
      <c r="E17" s="3">
        <f t="shared" si="2"/>
        <v>13.006959443244542</v>
      </c>
      <c r="G17" s="23">
        <f t="shared" si="0"/>
        <v>201303</v>
      </c>
      <c r="H17" s="13">
        <f t="shared" si="1"/>
        <v>8.772631578947369</v>
      </c>
      <c r="J17" s="12">
        <f t="shared" si="3"/>
        <v>88.79289656827454</v>
      </c>
      <c r="K17" s="12">
        <f t="shared" si="4"/>
        <v>75.75793936485081</v>
      </c>
      <c r="L17" s="16">
        <f t="shared" si="5"/>
        <v>120.88518434411164</v>
      </c>
      <c r="M17" s="7" t="str">
        <f t="shared" si="6"/>
        <v>*</v>
      </c>
      <c r="N17" s="8">
        <f t="shared" si="7"/>
        <v>6.350838413648113</v>
      </c>
    </row>
    <row r="18" spans="1:14" ht="12.75" outlineLevel="1">
      <c r="A18" s="1">
        <v>201304</v>
      </c>
      <c r="B18" s="9">
        <f>46.62/4.75</f>
        <v>9.814736842105264</v>
      </c>
      <c r="C18" s="2">
        <v>2643.42</v>
      </c>
      <c r="E18" s="3">
        <f t="shared" si="2"/>
        <v>10.617760617760618</v>
      </c>
      <c r="G18" s="23">
        <f t="shared" si="0"/>
        <v>201304</v>
      </c>
      <c r="H18" s="13">
        <f t="shared" si="1"/>
        <v>9.814736842105264</v>
      </c>
      <c r="J18" s="12">
        <f t="shared" si="3"/>
        <v>74.00257400257401</v>
      </c>
      <c r="K18" s="12">
        <f t="shared" si="4"/>
        <v>69.88059488059487</v>
      </c>
      <c r="L18" s="16">
        <f t="shared" si="5"/>
        <v>130.47477698676346</v>
      </c>
      <c r="M18" s="7" t="str">
        <f t="shared" si="6"/>
        <v>*</v>
      </c>
      <c r="N18" s="8">
        <f t="shared" si="7"/>
        <v>22.15433006738803</v>
      </c>
    </row>
    <row r="19" spans="1:14" ht="12.75" outlineLevel="1">
      <c r="A19" s="1">
        <v>201305</v>
      </c>
      <c r="B19" s="9">
        <f>49.35/4.75</f>
        <v>10.389473684210525</v>
      </c>
      <c r="C19" s="2">
        <v>2649.36</v>
      </c>
      <c r="E19" s="3">
        <f t="shared" si="2"/>
        <v>5.5319148936170075</v>
      </c>
      <c r="G19" s="23">
        <f t="shared" si="0"/>
        <v>201305</v>
      </c>
      <c r="H19" s="13">
        <f t="shared" si="1"/>
        <v>10.389473684210525</v>
      </c>
      <c r="J19" s="12">
        <f t="shared" si="3"/>
        <v>58.37892603850051</v>
      </c>
      <c r="K19" s="12">
        <f t="shared" si="4"/>
        <v>69.48328267477204</v>
      </c>
      <c r="L19" s="16">
        <f t="shared" si="5"/>
        <v>133.44267173989817</v>
      </c>
      <c r="M19" s="7" t="str">
        <f t="shared" si="6"/>
        <v>*</v>
      </c>
      <c r="N19" s="8">
        <f t="shared" si="7"/>
        <v>65.26111962286102</v>
      </c>
    </row>
    <row r="20" spans="1:14" ht="12.75" outlineLevel="1">
      <c r="A20" s="1">
        <v>201306</v>
      </c>
      <c r="B20" s="9">
        <f>47.49/4.75</f>
        <v>9.997894736842106</v>
      </c>
      <c r="C20" s="2">
        <v>2526.11</v>
      </c>
      <c r="E20" s="3">
        <f t="shared" si="2"/>
        <v>-3.9166140240050353</v>
      </c>
      <c r="G20" s="23">
        <f t="shared" si="0"/>
        <v>201306</v>
      </c>
      <c r="H20" s="13">
        <f t="shared" si="1"/>
        <v>9.997894736842106</v>
      </c>
      <c r="J20" s="12">
        <f t="shared" si="3"/>
        <v>59.549378816592956</v>
      </c>
      <c r="K20" s="12">
        <f t="shared" si="4"/>
        <v>75.57555976696848</v>
      </c>
      <c r="L20" s="16">
        <f t="shared" si="5"/>
        <v>129.97437889932047</v>
      </c>
      <c r="M20" s="7" t="str">
        <f t="shared" si="6"/>
        <v>*</v>
      </c>
      <c r="N20" s="8">
        <f t="shared" si="7"/>
        <v>60.72252881343026</v>
      </c>
    </row>
    <row r="21" spans="1:14" ht="12.75" outlineLevel="1">
      <c r="A21" s="1">
        <v>201307</v>
      </c>
      <c r="B21" s="9">
        <f>49.35/4.75</f>
        <v>10.389473684210525</v>
      </c>
      <c r="C21" s="2">
        <v>2662.68</v>
      </c>
      <c r="E21" s="3">
        <f t="shared" si="2"/>
        <v>3.768996960486305</v>
      </c>
      <c r="G21" s="23">
        <f t="shared" si="0"/>
        <v>201307</v>
      </c>
      <c r="H21" s="13">
        <f t="shared" si="1"/>
        <v>10.389473684210525</v>
      </c>
      <c r="J21" s="12">
        <f t="shared" si="3"/>
        <v>57.75075987841946</v>
      </c>
      <c r="K21" s="12">
        <f t="shared" si="4"/>
        <v>76.24788922661264</v>
      </c>
      <c r="L21" s="16">
        <f t="shared" si="5"/>
        <v>123.81257947311924</v>
      </c>
      <c r="M21" s="7" t="str">
        <f t="shared" si="6"/>
        <v>*</v>
      </c>
      <c r="N21" s="8">
        <f t="shared" si="7"/>
        <v>65.26172431926481</v>
      </c>
    </row>
    <row r="22" spans="1:14" ht="12.75" outlineLevel="1">
      <c r="A22" s="1">
        <v>201308</v>
      </c>
      <c r="B22" s="9">
        <f>48.28/4.75</f>
        <v>10.16421052631579</v>
      </c>
      <c r="C22" s="2">
        <v>2673.42</v>
      </c>
      <c r="E22" s="3">
        <f t="shared" si="2"/>
        <v>-2.2162386081192906</v>
      </c>
      <c r="G22" s="23">
        <f t="shared" si="0"/>
        <v>201308</v>
      </c>
      <c r="H22" s="13">
        <f t="shared" si="1"/>
        <v>10.16421052631579</v>
      </c>
      <c r="J22" s="12">
        <f t="shared" si="3"/>
        <v>63.918806959403476</v>
      </c>
      <c r="K22" s="12">
        <f t="shared" si="4"/>
        <v>80.94449047224523</v>
      </c>
      <c r="L22" s="16">
        <f t="shared" si="5"/>
        <v>117.42219073798472</v>
      </c>
      <c r="M22" s="7" t="str">
        <f t="shared" si="6"/>
        <v>*</v>
      </c>
      <c r="N22" s="8">
        <f t="shared" si="7"/>
        <v>51.475345953106206</v>
      </c>
    </row>
    <row r="23" spans="1:14" ht="12.75" outlineLevel="1">
      <c r="A23" s="1">
        <v>201309</v>
      </c>
      <c r="B23" s="9">
        <f>46.59/4.75</f>
        <v>9.80842105263158</v>
      </c>
      <c r="C23" s="2">
        <v>2802.27</v>
      </c>
      <c r="E23" s="3">
        <f t="shared" si="2"/>
        <v>-3.6273878514702647</v>
      </c>
      <c r="G23" s="23">
        <f t="shared" si="0"/>
        <v>201309</v>
      </c>
      <c r="H23" s="13">
        <f t="shared" si="1"/>
        <v>9.80842105263158</v>
      </c>
      <c r="J23" s="12">
        <f t="shared" si="3"/>
        <v>63.14659798239965</v>
      </c>
      <c r="K23" s="12">
        <f t="shared" si="4"/>
        <v>86.95177792087001</v>
      </c>
      <c r="L23" s="16">
        <f t="shared" si="5"/>
        <v>105.7506384488842</v>
      </c>
      <c r="M23" s="7">
        <f t="shared" si="6"/>
      </c>
      <c r="N23" s="8">
        <f t="shared" si="7"/>
        <v>54.143888282705234</v>
      </c>
    </row>
    <row r="24" spans="1:14" ht="12.75" outlineLevel="1">
      <c r="A24" s="1">
        <v>201310</v>
      </c>
      <c r="B24" s="2">
        <f>47.06/4.75</f>
        <v>9.907368421052633</v>
      </c>
      <c r="C24" s="2">
        <v>2904.3500000000004</v>
      </c>
      <c r="E24" s="3">
        <f t="shared" si="2"/>
        <v>0.9987250318742035</v>
      </c>
      <c r="G24" s="23">
        <f t="shared" si="0"/>
        <v>201310</v>
      </c>
      <c r="H24" s="13">
        <f t="shared" si="1"/>
        <v>9.907368421052633</v>
      </c>
      <c r="J24" s="12">
        <f t="shared" si="3"/>
        <v>61.36846578835529</v>
      </c>
      <c r="K24" s="12">
        <f t="shared" si="4"/>
        <v>89.30266326675167</v>
      </c>
      <c r="L24" s="16">
        <f t="shared" si="5"/>
        <v>101.0671436938571</v>
      </c>
      <c r="M24" s="7">
        <f t="shared" si="6"/>
      </c>
      <c r="N24" s="8">
        <f t="shared" si="7"/>
        <v>59.28248310702354</v>
      </c>
    </row>
    <row r="25" spans="1:14" ht="12.75" outlineLevel="1">
      <c r="A25" s="1">
        <v>201311</v>
      </c>
      <c r="B25" s="2">
        <f>42.895/4.75</f>
        <v>9.030526315789475</v>
      </c>
      <c r="C25" s="2">
        <v>2870.8900000000003</v>
      </c>
      <c r="E25" s="3">
        <f t="shared" si="2"/>
        <v>-9.70975638186269</v>
      </c>
      <c r="G25" s="23">
        <f t="shared" si="0"/>
        <v>201311</v>
      </c>
      <c r="H25" s="13">
        <f t="shared" si="1"/>
        <v>9.030526315789475</v>
      </c>
      <c r="J25" s="12">
        <f t="shared" si="3"/>
        <v>64.90266930877723</v>
      </c>
      <c r="K25" s="12">
        <f t="shared" si="4"/>
        <v>100.89851187007031</v>
      </c>
      <c r="L25" s="16">
        <f t="shared" si="5"/>
        <v>91.74285098218319</v>
      </c>
      <c r="M25" s="7">
        <f t="shared" si="6"/>
      </c>
      <c r="N25" s="8">
        <f t="shared" si="7"/>
        <v>45.64733108716924</v>
      </c>
    </row>
    <row r="26" spans="1:14" ht="12.75" outlineLevel="1">
      <c r="A26" s="1">
        <v>201312</v>
      </c>
      <c r="B26" s="2">
        <f>43.2/4.75</f>
        <v>9.094736842105263</v>
      </c>
      <c r="C26" s="2">
        <v>2923.82</v>
      </c>
      <c r="E26" s="3">
        <f t="shared" si="2"/>
        <v>0.7060185185185066</v>
      </c>
      <c r="G26" s="23">
        <f t="shared" si="0"/>
        <v>201312</v>
      </c>
      <c r="H26" s="13">
        <f t="shared" si="1"/>
        <v>9.094736842105263</v>
      </c>
      <c r="J26" s="12">
        <f t="shared" si="3"/>
        <v>68.56481481481481</v>
      </c>
      <c r="K26" s="12">
        <f t="shared" si="4"/>
        <v>102.80574845679013</v>
      </c>
      <c r="L26" s="16">
        <f t="shared" si="5"/>
        <v>89.65288752706968</v>
      </c>
      <c r="M26" s="7">
        <f t="shared" si="6"/>
      </c>
      <c r="N26" s="8">
        <f t="shared" si="7"/>
        <v>39.625686170929036</v>
      </c>
    </row>
    <row r="27" spans="1:14" ht="12.75" outlineLevel="1">
      <c r="A27" s="1">
        <v>201401</v>
      </c>
      <c r="B27" s="2">
        <f>47.71/4.75</f>
        <v>10.044210526315789</v>
      </c>
      <c r="C27" s="2">
        <v>2891.25</v>
      </c>
      <c r="E27" s="3">
        <f t="shared" si="2"/>
        <v>9.452944875288194</v>
      </c>
      <c r="G27" s="23">
        <f t="shared" si="0"/>
        <v>201401</v>
      </c>
      <c r="H27" s="13">
        <f t="shared" si="1"/>
        <v>10.044210526315789</v>
      </c>
      <c r="J27" s="12">
        <f t="shared" si="3"/>
        <v>71.66212534059947</v>
      </c>
      <c r="K27" s="12">
        <f t="shared" si="4"/>
        <v>95.44906728149238</v>
      </c>
      <c r="L27" s="16">
        <f t="shared" si="5"/>
        <v>98.77061471567427</v>
      </c>
      <c r="M27" s="7">
        <f t="shared" si="6"/>
      </c>
      <c r="N27" s="8">
        <f t="shared" si="7"/>
        <v>37.40679678965757</v>
      </c>
    </row>
    <row r="28" spans="1:14" ht="12.75" outlineLevel="1">
      <c r="A28" s="1">
        <v>201402</v>
      </c>
      <c r="B28" s="2">
        <f>52.11/4.75</f>
        <v>10.970526315789474</v>
      </c>
      <c r="C28" s="2">
        <v>3096.9100000000003</v>
      </c>
      <c r="E28" s="3">
        <f t="shared" si="2"/>
        <v>8.44367683745923</v>
      </c>
      <c r="G28" s="23">
        <f t="shared" si="0"/>
        <v>201402</v>
      </c>
      <c r="H28" s="13">
        <f t="shared" si="1"/>
        <v>10.970526315789474</v>
      </c>
      <c r="J28" s="12">
        <f t="shared" si="3"/>
        <v>69.56438303588563</v>
      </c>
      <c r="K28" s="12">
        <f t="shared" si="4"/>
        <v>89.9259579095503</v>
      </c>
      <c r="L28" s="16">
        <f t="shared" si="5"/>
        <v>99.45407945529134</v>
      </c>
      <c r="M28" s="7" t="str">
        <f t="shared" si="6"/>
        <v>*</v>
      </c>
      <c r="N28" s="8">
        <f t="shared" si="7"/>
        <v>39.85585439383048</v>
      </c>
    </row>
    <row r="29" spans="1:14" ht="12.75" outlineLevel="1">
      <c r="A29" s="1">
        <v>201403</v>
      </c>
      <c r="B29" s="2">
        <f>53.05/4.75</f>
        <v>11.168421052631578</v>
      </c>
      <c r="C29" s="2">
        <v>3129.94</v>
      </c>
      <c r="E29" s="3">
        <f t="shared" si="2"/>
        <v>1.7719132893496552</v>
      </c>
      <c r="G29" s="23">
        <f t="shared" si="0"/>
        <v>201403</v>
      </c>
      <c r="H29" s="13">
        <f t="shared" si="1"/>
        <v>11.168421052631578</v>
      </c>
      <c r="J29" s="12">
        <f t="shared" si="3"/>
        <v>78.54853911404336</v>
      </c>
      <c r="K29" s="12">
        <f t="shared" si="4"/>
        <v>90.12016965127239</v>
      </c>
      <c r="L29" s="16">
        <f t="shared" si="5"/>
        <v>99.7811811910176</v>
      </c>
      <c r="M29" s="7" t="str">
        <f t="shared" si="6"/>
        <v>*</v>
      </c>
      <c r="N29" s="8">
        <f t="shared" si="7"/>
        <v>29.755871019841912</v>
      </c>
    </row>
    <row r="30" spans="1:14" ht="12.75" outlineLevel="1">
      <c r="A30" s="1">
        <v>201404</v>
      </c>
      <c r="B30" s="2">
        <f>53.54/4.75</f>
        <v>11.27157894736842</v>
      </c>
      <c r="C30" s="2">
        <v>3089.8</v>
      </c>
      <c r="E30" s="3">
        <f t="shared" si="2"/>
        <v>0.9152035861038498</v>
      </c>
      <c r="G30" s="23">
        <f t="shared" si="0"/>
        <v>201404</v>
      </c>
      <c r="H30" s="13">
        <f t="shared" si="1"/>
        <v>11.27157894736842</v>
      </c>
      <c r="J30" s="12">
        <f t="shared" si="3"/>
        <v>87.07508404930894</v>
      </c>
      <c r="K30" s="12">
        <f t="shared" si="4"/>
        <v>90.37246295604534</v>
      </c>
      <c r="L30" s="16">
        <f t="shared" si="5"/>
        <v>102.1274350738821</v>
      </c>
      <c r="M30" s="7" t="str">
        <f t="shared" si="6"/>
        <v>*</v>
      </c>
      <c r="N30" s="8">
        <f t="shared" si="7"/>
        <v>18.5409553090456</v>
      </c>
    </row>
    <row r="31" spans="1:14" ht="12.75" outlineLevel="1">
      <c r="A31" s="1">
        <v>201405</v>
      </c>
      <c r="B31" s="2">
        <f>52.16/4.75</f>
        <v>10.981052631578947</v>
      </c>
      <c r="C31" s="2">
        <v>3159.1</v>
      </c>
      <c r="E31" s="3">
        <f t="shared" si="2"/>
        <v>-2.645705521472383</v>
      </c>
      <c r="G31" s="23">
        <f t="shared" si="0"/>
        <v>201405</v>
      </c>
      <c r="H31" s="13">
        <f t="shared" si="1"/>
        <v>10.981052631578947</v>
      </c>
      <c r="J31" s="12">
        <f t="shared" si="3"/>
        <v>94.61273006134968</v>
      </c>
      <c r="K31" s="12">
        <f t="shared" si="4"/>
        <v>93.21239135991821</v>
      </c>
      <c r="L31" s="16">
        <f t="shared" si="5"/>
        <v>98.28636338605936</v>
      </c>
      <c r="M31" s="7" t="str">
        <f t="shared" si="6"/>
        <v>*</v>
      </c>
      <c r="N31" s="8">
        <f t="shared" si="7"/>
        <v>6.150801445796481</v>
      </c>
    </row>
    <row r="32" spans="1:14" ht="12.75" outlineLevel="1">
      <c r="A32" s="1">
        <v>201406</v>
      </c>
      <c r="B32" s="2">
        <f>49.41/4.75</f>
        <v>10.402105263157894</v>
      </c>
      <c r="C32" s="2">
        <v>3127.21</v>
      </c>
      <c r="E32" s="3">
        <f t="shared" si="2"/>
        <v>-5.565674964582073</v>
      </c>
      <c r="G32" s="23">
        <f t="shared" si="0"/>
        <v>201406</v>
      </c>
      <c r="H32" s="13">
        <f t="shared" si="1"/>
        <v>10.402105263157894</v>
      </c>
      <c r="J32" s="12">
        <f t="shared" si="3"/>
        <v>96.11414693381907</v>
      </c>
      <c r="K32" s="12">
        <f t="shared" si="4"/>
        <v>98.72411117857384</v>
      </c>
      <c r="L32" s="16">
        <f t="shared" si="5"/>
        <v>95.36791151473042</v>
      </c>
      <c r="M32" s="7">
        <f t="shared" si="6"/>
      </c>
      <c r="N32" s="8">
        <f t="shared" si="7"/>
        <v>3.487094599046266</v>
      </c>
    </row>
    <row r="33" spans="1:14" ht="12.75" outlineLevel="1">
      <c r="A33" s="1">
        <v>201407</v>
      </c>
      <c r="B33" s="2">
        <f>48.82/4.75</f>
        <v>10.277894736842105</v>
      </c>
      <c r="C33" s="2">
        <v>3098.74</v>
      </c>
      <c r="E33" s="3">
        <f t="shared" si="2"/>
        <v>-1.2085210979106866</v>
      </c>
      <c r="G33" s="12">
        <f t="shared" si="0"/>
        <v>201407</v>
      </c>
      <c r="H33" s="13">
        <f t="shared" si="1"/>
        <v>10.277894736842105</v>
      </c>
      <c r="J33" s="12">
        <f t="shared" si="3"/>
        <v>101.08562064727569</v>
      </c>
      <c r="K33" s="12">
        <f t="shared" si="4"/>
        <v>99.82674450361873</v>
      </c>
      <c r="L33" s="16">
        <f t="shared" si="5"/>
        <v>96.35576895258046</v>
      </c>
      <c r="M33" s="7">
        <f t="shared" si="6"/>
      </c>
      <c r="N33" s="8">
        <f t="shared" si="7"/>
        <v>-4.16566062853101</v>
      </c>
    </row>
    <row r="34" spans="1:14" ht="12.75" outlineLevel="1">
      <c r="A34" s="1">
        <v>201408</v>
      </c>
      <c r="B34" s="2">
        <f>53.05/4.75</f>
        <v>11.168421052631578</v>
      </c>
      <c r="C34" s="2">
        <v>3192.72</v>
      </c>
      <c r="E34" s="3">
        <f t="shared" si="2"/>
        <v>7.973609802073504</v>
      </c>
      <c r="G34" s="12">
        <f t="shared" si="0"/>
        <v>201408</v>
      </c>
      <c r="H34" s="13">
        <f t="shared" si="1"/>
        <v>11.168421052631578</v>
      </c>
      <c r="J34" s="12">
        <f t="shared" si="3"/>
        <v>91.00848256361924</v>
      </c>
      <c r="K34" s="12">
        <f t="shared" si="4"/>
        <v>92.61624253848571</v>
      </c>
      <c r="L34" s="16">
        <f t="shared" si="5"/>
        <v>102.26377686158304</v>
      </c>
      <c r="M34" s="7" t="str">
        <f t="shared" si="6"/>
        <v>*</v>
      </c>
      <c r="N34" s="8">
        <f t="shared" si="7"/>
        <v>10.756315770424852</v>
      </c>
    </row>
    <row r="35" spans="1:14" ht="12.75" outlineLevel="1">
      <c r="A35" s="1">
        <v>201409</v>
      </c>
      <c r="B35" s="2">
        <f>55.08/4.75</f>
        <v>11.59578947368421</v>
      </c>
      <c r="C35" s="2">
        <v>3221.4</v>
      </c>
      <c r="E35" s="3">
        <f t="shared" si="2"/>
        <v>3.6855482933914367</v>
      </c>
      <c r="G35" s="12">
        <f t="shared" si="0"/>
        <v>201409</v>
      </c>
      <c r="H35" s="13">
        <f t="shared" si="1"/>
        <v>11.59578947368421</v>
      </c>
      <c r="J35" s="12">
        <f t="shared" si="3"/>
        <v>84.58605664488019</v>
      </c>
      <c r="K35" s="12">
        <f t="shared" si="4"/>
        <v>90.4873214717986</v>
      </c>
      <c r="L35" s="16">
        <f t="shared" si="5"/>
        <v>104.93611106733526</v>
      </c>
      <c r="M35" s="7" t="str">
        <f t="shared" si="6"/>
        <v>*</v>
      </c>
      <c r="N35" s="8">
        <f t="shared" si="7"/>
        <v>21.623898022421464</v>
      </c>
    </row>
    <row r="36" spans="1:14" ht="12.75" outlineLevel="1">
      <c r="A36" s="1">
        <v>201410</v>
      </c>
      <c r="B36" s="2">
        <f>54.51/4.75</f>
        <v>11.47578947368421</v>
      </c>
      <c r="C36" s="2">
        <v>3157.15</v>
      </c>
      <c r="E36" s="3">
        <f t="shared" si="2"/>
        <v>-1.045679691799663</v>
      </c>
      <c r="G36" s="12">
        <f t="shared" si="0"/>
        <v>201410</v>
      </c>
      <c r="H36" s="13">
        <f t="shared" si="1"/>
        <v>11.47578947368421</v>
      </c>
      <c r="J36" s="12">
        <f t="shared" si="3"/>
        <v>86.33278297560082</v>
      </c>
      <c r="K36" s="12">
        <f t="shared" si="4"/>
        <v>92.57246376811592</v>
      </c>
      <c r="L36" s="16">
        <f t="shared" si="5"/>
        <v>105.3807062297293</v>
      </c>
      <c r="M36" s="7" t="str">
        <f t="shared" si="6"/>
        <v>*</v>
      </c>
      <c r="N36" s="8">
        <f t="shared" si="7"/>
        <v>18.517100413802545</v>
      </c>
    </row>
    <row r="37" spans="1:14" ht="12.75" outlineLevel="1">
      <c r="A37" s="1">
        <v>201411</v>
      </c>
      <c r="B37" s="2">
        <f>58.79/4.75</f>
        <v>12.37684210526316</v>
      </c>
      <c r="C37" s="2">
        <v>3287.9100000000003</v>
      </c>
      <c r="E37" s="3">
        <f t="shared" si="2"/>
        <v>7.280149685320645</v>
      </c>
      <c r="G37" s="12">
        <f t="shared" si="0"/>
        <v>201411</v>
      </c>
      <c r="H37" s="13">
        <f t="shared" si="1"/>
        <v>12.37684210526316</v>
      </c>
      <c r="J37" s="12">
        <f t="shared" si="3"/>
        <v>72.9630889607076</v>
      </c>
      <c r="K37" s="12">
        <f t="shared" si="4"/>
        <v>88.0861257583489</v>
      </c>
      <c r="L37" s="16">
        <f t="shared" si="5"/>
        <v>107.54335078748558</v>
      </c>
      <c r="M37" s="7" t="str">
        <f t="shared" si="6"/>
        <v>*</v>
      </c>
      <c r="N37" s="8">
        <f t="shared" si="7"/>
        <v>50.82155997089616</v>
      </c>
    </row>
    <row r="38" spans="1:14" ht="12.75" outlineLevel="1">
      <c r="A38" s="1">
        <v>201412</v>
      </c>
      <c r="B38" s="2">
        <f>60.43/4.75</f>
        <v>12.722105263157895</v>
      </c>
      <c r="C38" s="2">
        <v>3285.26</v>
      </c>
      <c r="E38" s="3">
        <f t="shared" si="2"/>
        <v>2.7138838325334933</v>
      </c>
      <c r="G38" s="12">
        <f t="shared" si="0"/>
        <v>201412</v>
      </c>
      <c r="H38" s="13">
        <f t="shared" si="1"/>
        <v>12.722105263157895</v>
      </c>
      <c r="J38" s="12">
        <f t="shared" si="3"/>
        <v>71.48767168624855</v>
      </c>
      <c r="K38" s="12">
        <f t="shared" si="4"/>
        <v>88.07159799216724</v>
      </c>
      <c r="L38" s="16">
        <f t="shared" si="5"/>
        <v>108.68884953357815</v>
      </c>
      <c r="M38" s="7" t="str">
        <f t="shared" si="6"/>
        <v>*</v>
      </c>
      <c r="N38" s="8">
        <f t="shared" si="7"/>
        <v>54.60859275167075</v>
      </c>
    </row>
    <row r="39" spans="1:14" ht="12.75" outlineLevel="1">
      <c r="A39" s="1">
        <v>201501</v>
      </c>
      <c r="B39" s="2">
        <f>73.63/4.75</f>
        <v>15.501052631578947</v>
      </c>
      <c r="C39" s="2">
        <v>3530.3100000000004</v>
      </c>
      <c r="E39" s="3">
        <f t="shared" si="2"/>
        <v>17.927475213907375</v>
      </c>
      <c r="G39" s="12">
        <f t="shared" si="0"/>
        <v>201501</v>
      </c>
      <c r="H39" s="13">
        <f t="shared" si="1"/>
        <v>15.501052631578947</v>
      </c>
      <c r="J39" s="12">
        <f t="shared" si="3"/>
        <v>64.79695776178187</v>
      </c>
      <c r="K39" s="12">
        <f t="shared" si="4"/>
        <v>75.21617094481415</v>
      </c>
      <c r="L39" s="16">
        <f t="shared" si="5"/>
        <v>120.43687775394174</v>
      </c>
      <c r="M39" s="7" t="str">
        <f t="shared" si="6"/>
        <v>*</v>
      </c>
      <c r="N39" s="8">
        <f t="shared" si="7"/>
        <v>53.04381314941812</v>
      </c>
    </row>
    <row r="40" spans="1:14" ht="12.75" outlineLevel="1">
      <c r="A40" s="1">
        <v>201502</v>
      </c>
      <c r="B40" s="2">
        <f>80.18/4.75</f>
        <v>16.88</v>
      </c>
      <c r="C40" s="2">
        <v>3714.44</v>
      </c>
      <c r="E40" s="3">
        <f t="shared" si="2"/>
        <v>8.169119481167371</v>
      </c>
      <c r="G40" s="12">
        <f t="shared" si="0"/>
        <v>201502</v>
      </c>
      <c r="H40" s="13">
        <f t="shared" si="1"/>
        <v>16.88</v>
      </c>
      <c r="J40" s="12">
        <f t="shared" si="3"/>
        <v>64.99126964330257</v>
      </c>
      <c r="K40" s="12">
        <f t="shared" si="4"/>
        <v>71.98906626756467</v>
      </c>
      <c r="L40" s="16">
        <f t="shared" si="5"/>
        <v>121.52242586560322</v>
      </c>
      <c r="M40" s="7" t="str">
        <f t="shared" si="6"/>
        <v>*</v>
      </c>
      <c r="N40" s="8">
        <f t="shared" si="7"/>
        <v>52.84598808100901</v>
      </c>
    </row>
    <row r="41" spans="1:14" ht="12.75" outlineLevel="1">
      <c r="A41" s="1">
        <v>201503</v>
      </c>
      <c r="B41" s="2">
        <f>83.72/4.75</f>
        <v>17.625263157894736</v>
      </c>
      <c r="C41" s="2">
        <v>3725.82</v>
      </c>
      <c r="E41" s="3">
        <f t="shared" si="2"/>
        <v>4.228380315336837</v>
      </c>
      <c r="G41" s="12">
        <f t="shared" si="0"/>
        <v>201503</v>
      </c>
      <c r="H41" s="13">
        <f t="shared" si="1"/>
        <v>17.625263157894736</v>
      </c>
      <c r="J41" s="12">
        <f t="shared" si="3"/>
        <v>63.36598184424271</v>
      </c>
      <c r="K41" s="12">
        <f t="shared" si="4"/>
        <v>71.99792960662528</v>
      </c>
      <c r="L41" s="16">
        <f t="shared" si="5"/>
        <v>122.98746284409953</v>
      </c>
      <c r="M41" s="7" t="str">
        <f t="shared" si="6"/>
        <v>*</v>
      </c>
      <c r="N41" s="8">
        <f t="shared" si="7"/>
        <v>56.2307493078499</v>
      </c>
    </row>
    <row r="42" spans="1:14" ht="12.75" outlineLevel="1">
      <c r="A42" s="1">
        <v>201504</v>
      </c>
      <c r="B42" s="2">
        <f>72.09/4.75</f>
        <v>15.176842105263159</v>
      </c>
      <c r="C42" s="2">
        <v>3674.18</v>
      </c>
      <c r="E42" s="3">
        <f t="shared" si="2"/>
        <v>-16.13261201276181</v>
      </c>
      <c r="G42" s="12">
        <f t="shared" si="0"/>
        <v>201504</v>
      </c>
      <c r="H42" s="13">
        <f t="shared" si="1"/>
        <v>15.176842105263159</v>
      </c>
      <c r="J42" s="12">
        <f t="shared" si="3"/>
        <v>74.2682757664031</v>
      </c>
      <c r="K42" s="12">
        <f t="shared" si="4"/>
        <v>85.75738660008322</v>
      </c>
      <c r="L42" s="16">
        <f t="shared" si="5"/>
        <v>106.251350088035</v>
      </c>
      <c r="M42" s="7" t="str">
        <f t="shared" si="6"/>
        <v>*</v>
      </c>
      <c r="N42" s="8">
        <f t="shared" si="7"/>
        <v>24.9467805554425</v>
      </c>
    </row>
    <row r="43" spans="1:14" ht="12.75" outlineLevel="1">
      <c r="A43" s="1">
        <v>201505</v>
      </c>
      <c r="B43" s="2">
        <f>81.26/4.75</f>
        <v>17.107368421052634</v>
      </c>
      <c r="C43" s="2">
        <v>3708.66</v>
      </c>
      <c r="E43" s="3">
        <f t="shared" si="2"/>
        <v>11.284764952005913</v>
      </c>
      <c r="G43" s="12">
        <f t="shared" si="0"/>
        <v>201505</v>
      </c>
      <c r="H43" s="13">
        <f t="shared" si="1"/>
        <v>17.107368421052634</v>
      </c>
      <c r="J43" s="12">
        <f t="shared" si="3"/>
        <v>64.18902288949052</v>
      </c>
      <c r="K43" s="12">
        <f t="shared" si="4"/>
        <v>79.06411518582325</v>
      </c>
      <c r="L43" s="16">
        <f t="shared" si="5"/>
        <v>115.73657192841856</v>
      </c>
      <c r="M43" s="7" t="str">
        <f t="shared" si="6"/>
        <v>*</v>
      </c>
      <c r="N43" s="8">
        <f t="shared" si="7"/>
        <v>37.579115111746106</v>
      </c>
    </row>
    <row r="44" spans="1:14" ht="12.75" outlineLevel="1">
      <c r="A44" s="1">
        <v>201506</v>
      </c>
      <c r="B44" s="2">
        <f>74.06/4.75</f>
        <v>15.591578947368422</v>
      </c>
      <c r="C44" s="2">
        <v>3574.7</v>
      </c>
      <c r="E44" s="3">
        <f t="shared" si="2"/>
        <v>-9.721847150958688</v>
      </c>
      <c r="G44" s="12">
        <f t="shared" si="0"/>
        <v>201506</v>
      </c>
      <c r="H44" s="13">
        <f t="shared" si="1"/>
        <v>15.591578947368422</v>
      </c>
      <c r="J44" s="12">
        <f t="shared" si="3"/>
        <v>66.71617607345394</v>
      </c>
      <c r="K44" s="12">
        <f t="shared" si="4"/>
        <v>89.52425960932575</v>
      </c>
      <c r="L44" s="16">
        <f t="shared" si="5"/>
        <v>107.20940615756517</v>
      </c>
      <c r="M44" s="7" t="str">
        <f t="shared" si="6"/>
        <v>*</v>
      </c>
      <c r="N44" s="8">
        <f t="shared" si="7"/>
        <v>31.942533641175654</v>
      </c>
    </row>
    <row r="45" spans="1:14" ht="12.75" outlineLevel="1">
      <c r="A45" s="1">
        <v>201507</v>
      </c>
      <c r="B45" s="2">
        <f>82.09/4.75</f>
        <v>17.282105263157895</v>
      </c>
      <c r="C45" s="2">
        <v>3762.64</v>
      </c>
      <c r="E45" s="3">
        <f t="shared" si="2"/>
        <v>9.781946643927391</v>
      </c>
      <c r="G45" s="12">
        <f t="shared" si="0"/>
        <v>201507</v>
      </c>
      <c r="H45" s="13">
        <f t="shared" si="1"/>
        <v>17.282105263157895</v>
      </c>
      <c r="J45" s="12">
        <f t="shared" si="3"/>
        <v>59.47131197466196</v>
      </c>
      <c r="K45" s="12">
        <f t="shared" si="4"/>
        <v>84.14443496974864</v>
      </c>
      <c r="L45" s="16">
        <f t="shared" si="5"/>
        <v>110.11397312493904</v>
      </c>
      <c r="M45" s="7" t="str">
        <f t="shared" si="6"/>
        <v>*</v>
      </c>
      <c r="N45" s="8">
        <f t="shared" si="7"/>
        <v>41.48806682311421</v>
      </c>
    </row>
    <row r="46" spans="1:14" ht="12.75" outlineLevel="1">
      <c r="A46" s="1">
        <v>201508</v>
      </c>
      <c r="B46" s="2">
        <f>79.91/4.75</f>
        <v>16.823157894736845</v>
      </c>
      <c r="C46" s="2">
        <v>3463.12</v>
      </c>
      <c r="E46" s="3">
        <f t="shared" si="2"/>
        <v>-2.728069077712412</v>
      </c>
      <c r="G46" s="12">
        <f t="shared" si="0"/>
        <v>201508</v>
      </c>
      <c r="H46" s="13">
        <f t="shared" si="1"/>
        <v>16.823157894736845</v>
      </c>
      <c r="J46" s="12">
        <f t="shared" si="3"/>
        <v>66.38718558378173</v>
      </c>
      <c r="K46" s="12">
        <f t="shared" si="4"/>
        <v>89.24102114879237</v>
      </c>
      <c r="L46" s="16">
        <f t="shared" si="5"/>
        <v>113.53413085322845</v>
      </c>
      <c r="M46" s="7" t="str">
        <f t="shared" si="6"/>
        <v>*</v>
      </c>
      <c r="N46" s="8">
        <f t="shared" si="7"/>
        <v>31.58968849075944</v>
      </c>
    </row>
    <row r="47" spans="1:14" ht="12.75" outlineLevel="1">
      <c r="A47" s="1">
        <v>201509</v>
      </c>
      <c r="B47" s="2">
        <f>77.61/4.75</f>
        <v>16.338947368421053</v>
      </c>
      <c r="C47" s="2">
        <v>3296.76</v>
      </c>
      <c r="E47" s="3">
        <f t="shared" si="2"/>
        <v>-2.963535626852224</v>
      </c>
      <c r="G47" s="12">
        <f t="shared" si="0"/>
        <v>201509</v>
      </c>
      <c r="H47" s="13">
        <f t="shared" si="1"/>
        <v>16.338947368421053</v>
      </c>
      <c r="J47" s="12">
        <f t="shared" si="3"/>
        <v>70.9702357943564</v>
      </c>
      <c r="K47" s="12">
        <f t="shared" si="4"/>
        <v>94.30485762144053</v>
      </c>
      <c r="L47" s="16">
        <f t="shared" si="5"/>
        <v>113.06123230802395</v>
      </c>
      <c r="M47" s="7">
        <f t="shared" si="6"/>
      </c>
      <c r="N47" s="8">
        <f t="shared" si="7"/>
        <v>25.262213622013558</v>
      </c>
    </row>
    <row r="48" spans="1:14" ht="12.75" outlineLevel="1">
      <c r="A48" s="1">
        <v>201510</v>
      </c>
      <c r="B48" s="2">
        <f>84.41/4.75</f>
        <v>17.770526315789475</v>
      </c>
      <c r="C48" s="2">
        <v>3600.2</v>
      </c>
      <c r="E48" s="3">
        <f t="shared" si="2"/>
        <v>8.055917545314541</v>
      </c>
      <c r="G48" s="12">
        <f t="shared" si="0"/>
        <v>201510</v>
      </c>
      <c r="H48" s="13">
        <f t="shared" si="1"/>
        <v>17.770526315789475</v>
      </c>
      <c r="J48" s="12">
        <f t="shared" si="3"/>
        <v>64.57765667574932</v>
      </c>
      <c r="K48" s="12">
        <f t="shared" si="4"/>
        <v>89.65959799391858</v>
      </c>
      <c r="L48" s="16">
        <f t="shared" si="5"/>
        <v>110.03973662294025</v>
      </c>
      <c r="M48" s="7" t="str">
        <f t="shared" si="6"/>
        <v>*</v>
      </c>
      <c r="N48" s="8">
        <f t="shared" si="7"/>
        <v>33.02814177582993</v>
      </c>
    </row>
    <row r="49" spans="1:14" ht="12.75" outlineLevel="1">
      <c r="A49" s="1">
        <v>201511</v>
      </c>
      <c r="B49" s="2">
        <f>94.83/4.75</f>
        <v>19.96421052631579</v>
      </c>
      <c r="C49" s="2">
        <v>3760.8900000000003</v>
      </c>
      <c r="E49" s="3">
        <f t="shared" si="2"/>
        <v>10.988083939681527</v>
      </c>
      <c r="G49" s="12">
        <f t="shared" si="0"/>
        <v>201511</v>
      </c>
      <c r="H49" s="13">
        <f t="shared" si="1"/>
        <v>19.96421052631579</v>
      </c>
      <c r="J49" s="12">
        <f t="shared" si="3"/>
        <v>61.995149214383645</v>
      </c>
      <c r="K49" s="12">
        <f t="shared" si="4"/>
        <v>82.97479700516715</v>
      </c>
      <c r="L49" s="16">
        <f t="shared" si="5"/>
        <v>115.08766065744516</v>
      </c>
      <c r="M49" s="7" t="str">
        <f t="shared" si="6"/>
        <v>*</v>
      </c>
      <c r="N49" s="8">
        <f t="shared" si="7"/>
        <v>35.50568090792183</v>
      </c>
    </row>
    <row r="50" spans="1:14" ht="12.75" outlineLevel="1">
      <c r="A50" s="1">
        <v>201512</v>
      </c>
      <c r="B50" s="2">
        <f>90.14/4.75</f>
        <v>18.97684210526316</v>
      </c>
      <c r="C50" s="2">
        <v>3700.3</v>
      </c>
      <c r="E50" s="3">
        <f t="shared" si="2"/>
        <v>-5.2030175282893145</v>
      </c>
      <c r="G50" s="12">
        <f t="shared" si="0"/>
        <v>201512</v>
      </c>
      <c r="H50" s="13">
        <f t="shared" si="1"/>
        <v>18.97684210526316</v>
      </c>
      <c r="J50" s="12">
        <f t="shared" si="3"/>
        <v>67.04015975149767</v>
      </c>
      <c r="K50" s="12">
        <f t="shared" si="4"/>
        <v>90.03864359145034</v>
      </c>
      <c r="L50" s="16">
        <f t="shared" si="5"/>
        <v>108.8333806807432</v>
      </c>
      <c r="M50" s="7" t="str">
        <f t="shared" si="6"/>
        <v>*</v>
      </c>
      <c r="N50" s="8">
        <f t="shared" si="7"/>
        <v>27.84300017280343</v>
      </c>
    </row>
    <row r="51" spans="1:14" ht="12.75" outlineLevel="1">
      <c r="A51" s="1">
        <v>201601</v>
      </c>
      <c r="B51" s="2">
        <f>96.44/4.75</f>
        <v>20.303157894736845</v>
      </c>
      <c r="C51" s="2">
        <v>3486.22</v>
      </c>
      <c r="E51" s="3">
        <f t="shared" si="2"/>
        <v>6.532559104106186</v>
      </c>
      <c r="G51" s="12">
        <f t="shared" si="0"/>
        <v>201601</v>
      </c>
      <c r="H51" s="13">
        <f t="shared" si="1"/>
        <v>20.303157894736845</v>
      </c>
      <c r="J51" s="12">
        <f t="shared" si="3"/>
        <v>76.34798838656158</v>
      </c>
      <c r="K51" s="12">
        <f t="shared" si="4"/>
        <v>86.12781695008985</v>
      </c>
      <c r="L51" s="16">
        <f t="shared" si="5"/>
        <v>120.63948747023072</v>
      </c>
      <c r="M51" s="7" t="str">
        <f t="shared" si="6"/>
        <v>*</v>
      </c>
      <c r="N51" s="8">
        <f t="shared" si="7"/>
        <v>20.621738150726774</v>
      </c>
    </row>
    <row r="52" spans="1:14" ht="12.75" outlineLevel="1">
      <c r="A52" s="1">
        <v>201602</v>
      </c>
      <c r="B52" s="2">
        <f>93.46/4.75</f>
        <v>19.675789473684212</v>
      </c>
      <c r="C52" s="2">
        <v>3371.82</v>
      </c>
      <c r="E52" s="3">
        <f t="shared" si="2"/>
        <v>-3.1885298523432573</v>
      </c>
      <c r="G52" s="12">
        <f t="shared" si="0"/>
        <v>201602</v>
      </c>
      <c r="H52" s="13">
        <f t="shared" si="1"/>
        <v>19.675789473684212</v>
      </c>
      <c r="J52" s="12">
        <f t="shared" si="3"/>
        <v>85.79071260432269</v>
      </c>
      <c r="K52" s="12">
        <f t="shared" si="4"/>
        <v>90.05813538768814</v>
      </c>
      <c r="L52" s="16">
        <f t="shared" si="5"/>
        <v>118.34874330489288</v>
      </c>
      <c r="M52" s="7" t="str">
        <f t="shared" si="6"/>
        <v>*</v>
      </c>
      <c r="N52" s="8">
        <f t="shared" si="7"/>
        <v>10.260338765964665</v>
      </c>
    </row>
    <row r="53" spans="1:14" ht="12.75" outlineLevel="1">
      <c r="A53" s="1">
        <v>201603</v>
      </c>
      <c r="B53" s="2">
        <f>91.75/4.75</f>
        <v>19.31578947368421</v>
      </c>
      <c r="C53" s="2">
        <v>3373.04</v>
      </c>
      <c r="E53" s="3">
        <f t="shared" si="2"/>
        <v>-1.8637602179836668</v>
      </c>
      <c r="G53" s="12">
        <f t="shared" si="0"/>
        <v>201603</v>
      </c>
      <c r="H53" s="13">
        <f t="shared" si="1"/>
        <v>19.31578947368421</v>
      </c>
      <c r="J53" s="12">
        <f t="shared" si="3"/>
        <v>91.24795640326975</v>
      </c>
      <c r="K53" s="12">
        <f t="shared" si="4"/>
        <v>92.46594005449593</v>
      </c>
      <c r="L53" s="16">
        <f t="shared" si="5"/>
        <v>114.28267909235105</v>
      </c>
      <c r="M53" s="7" t="str">
        <f t="shared" si="6"/>
        <v>*</v>
      </c>
      <c r="N53" s="8">
        <f t="shared" si="7"/>
        <v>4.560410529539587</v>
      </c>
    </row>
    <row r="54" spans="1:14" ht="12.75" outlineLevel="1">
      <c r="A54" s="1">
        <v>201604</v>
      </c>
      <c r="B54" s="2">
        <f>91.53/4.75</f>
        <v>19.269473684210528</v>
      </c>
      <c r="C54" s="2">
        <v>3409.3700000000003</v>
      </c>
      <c r="E54" s="3">
        <f t="shared" si="2"/>
        <v>-0.24035835245273093</v>
      </c>
      <c r="G54" s="12">
        <f t="shared" si="0"/>
        <v>201604</v>
      </c>
      <c r="H54" s="13">
        <f t="shared" si="1"/>
        <v>19.269473684210528</v>
      </c>
      <c r="J54" s="12">
        <f t="shared" si="3"/>
        <v>78.76106194690266</v>
      </c>
      <c r="K54" s="12">
        <f t="shared" si="4"/>
        <v>94.45810116901562</v>
      </c>
      <c r="L54" s="16">
        <f t="shared" si="5"/>
        <v>109.99506959015366</v>
      </c>
      <c r="M54" s="7" t="str">
        <f t="shared" si="6"/>
        <v>*</v>
      </c>
      <c r="N54" s="8">
        <f t="shared" si="7"/>
        <v>24.065784003968254</v>
      </c>
    </row>
    <row r="55" spans="1:14" ht="12.75" outlineLevel="1">
      <c r="A55" s="1">
        <v>201605</v>
      </c>
      <c r="B55" s="2">
        <f>94.23/4.75</f>
        <v>19.837894736842106</v>
      </c>
      <c r="C55" s="2">
        <v>3514.06</v>
      </c>
      <c r="E55" s="3">
        <f t="shared" si="2"/>
        <v>2.865329512893978</v>
      </c>
      <c r="G55" s="12">
        <f t="shared" si="0"/>
        <v>201605</v>
      </c>
      <c r="H55" s="13">
        <f t="shared" si="1"/>
        <v>19.837894736842106</v>
      </c>
      <c r="J55" s="12">
        <f t="shared" si="3"/>
        <v>86.23580600657965</v>
      </c>
      <c r="K55" s="12">
        <f t="shared" si="4"/>
        <v>92.89858148501892</v>
      </c>
      <c r="L55" s="16">
        <f t="shared" si="5"/>
        <v>108.01288062081325</v>
      </c>
      <c r="M55" s="7" t="str">
        <f t="shared" si="6"/>
        <v>*</v>
      </c>
      <c r="N55" s="8">
        <f t="shared" si="7"/>
        <v>15.68170622517134</v>
      </c>
    </row>
    <row r="56" spans="1:14" ht="12.75" outlineLevel="1">
      <c r="A56" s="1">
        <v>201606</v>
      </c>
      <c r="B56" s="2">
        <f>94.53/4.75</f>
        <v>19.90105263157895</v>
      </c>
      <c r="C56" s="2">
        <v>3345.63</v>
      </c>
      <c r="E56" s="3">
        <f t="shared" si="2"/>
        <v>0.3173595683909924</v>
      </c>
      <c r="G56" s="12">
        <f t="shared" si="0"/>
        <v>201606</v>
      </c>
      <c r="H56" s="13">
        <f t="shared" si="1"/>
        <v>19.90105263157895</v>
      </c>
      <c r="J56" s="12">
        <f t="shared" si="3"/>
        <v>78.34549878345499</v>
      </c>
      <c r="K56" s="12">
        <f t="shared" si="4"/>
        <v>94.40830071582214</v>
      </c>
      <c r="L56" s="16">
        <f t="shared" si="5"/>
        <v>111.03200732024085</v>
      </c>
      <c r="M56" s="7" t="str">
        <f t="shared" si="6"/>
        <v>*</v>
      </c>
      <c r="N56" s="8">
        <f t="shared" si="7"/>
        <v>33.13533234077749</v>
      </c>
    </row>
    <row r="57" spans="1:14" ht="12.75" outlineLevel="1">
      <c r="A57" s="1">
        <v>201607</v>
      </c>
      <c r="B57" s="2">
        <v>21.36</v>
      </c>
      <c r="C57" s="2">
        <v>3464.84</v>
      </c>
      <c r="E57" s="3">
        <f t="shared" si="2"/>
        <v>6.830277942046116</v>
      </c>
      <c r="G57" s="12">
        <f t="shared" si="0"/>
        <v>201607</v>
      </c>
      <c r="H57" s="13">
        <f t="shared" si="1"/>
        <v>21.36</v>
      </c>
      <c r="J57" s="12">
        <f t="shared" si="3"/>
        <v>80.90873250542086</v>
      </c>
      <c r="K57" s="12">
        <f t="shared" si="4"/>
        <v>89.55089033445036</v>
      </c>
      <c r="L57" s="16">
        <f t="shared" si="5"/>
        <v>112.22744083769501</v>
      </c>
      <c r="M57" s="7" t="str">
        <f t="shared" si="6"/>
        <v>*</v>
      </c>
      <c r="N57" s="8">
        <f t="shared" si="7"/>
        <v>30.511264927108183</v>
      </c>
    </row>
    <row r="58" spans="1:14" ht="12.75" outlineLevel="1">
      <c r="A58" s="1">
        <v>201608</v>
      </c>
      <c r="B58" s="2">
        <v>21.464999999999996</v>
      </c>
      <c r="C58" s="2">
        <v>3553.3700000000003</v>
      </c>
      <c r="E58" s="3">
        <f t="shared" si="2"/>
        <v>0.4891684136967011</v>
      </c>
      <c r="G58" s="12">
        <f t="shared" si="0"/>
        <v>201608</v>
      </c>
      <c r="H58" s="13">
        <f t="shared" si="1"/>
        <v>21.464999999999996</v>
      </c>
      <c r="J58" s="12">
        <f t="shared" si="3"/>
        <v>78.37483295940763</v>
      </c>
      <c r="K58" s="12">
        <f t="shared" si="4"/>
        <v>90.91493291813279</v>
      </c>
      <c r="L58" s="16">
        <f t="shared" si="5"/>
        <v>108.02231405498213</v>
      </c>
      <c r="M58" s="7" t="str">
        <f t="shared" si="6"/>
        <v>*</v>
      </c>
      <c r="N58" s="8">
        <f t="shared" si="7"/>
        <v>36.68416326914558</v>
      </c>
    </row>
    <row r="59" spans="1:14" ht="12.75" outlineLevel="1">
      <c r="A59" s="1">
        <v>201609</v>
      </c>
      <c r="B59" s="2">
        <v>20.29</v>
      </c>
      <c r="C59" s="2">
        <v>3555.92</v>
      </c>
      <c r="E59" s="3">
        <f t="shared" si="2"/>
        <v>-5.7910300640709576</v>
      </c>
      <c r="G59" s="12">
        <f t="shared" si="0"/>
        <v>201609</v>
      </c>
      <c r="H59" s="13">
        <f t="shared" si="1"/>
        <v>20.29</v>
      </c>
      <c r="J59" s="12">
        <f t="shared" si="3"/>
        <v>80.52709397940392</v>
      </c>
      <c r="K59" s="12">
        <f t="shared" si="4"/>
        <v>97.80258618453477</v>
      </c>
      <c r="L59" s="16">
        <f t="shared" si="5"/>
        <v>100.96392700923496</v>
      </c>
      <c r="M59" s="7">
        <f t="shared" si="6"/>
      </c>
      <c r="N59" s="8">
        <f t="shared" si="7"/>
        <v>30.335161056426987</v>
      </c>
    </row>
    <row r="60" spans="1:14" ht="12.75" outlineLevel="1">
      <c r="A60" s="1">
        <v>201610</v>
      </c>
      <c r="B60" s="2">
        <v>20.795</v>
      </c>
      <c r="C60" s="2">
        <v>3540.56</v>
      </c>
      <c r="E60" s="3">
        <f t="shared" si="2"/>
        <v>2.4284683818225656</v>
      </c>
      <c r="G60" s="12">
        <f t="shared" si="0"/>
        <v>201610</v>
      </c>
      <c r="H60" s="13">
        <f t="shared" si="1"/>
        <v>20.795</v>
      </c>
      <c r="J60" s="12">
        <f t="shared" si="3"/>
        <v>85.45576492324825</v>
      </c>
      <c r="K60" s="12">
        <f t="shared" si="4"/>
        <v>96.6395008921679</v>
      </c>
      <c r="L60" s="16">
        <f t="shared" si="5"/>
        <v>102.47708658809466</v>
      </c>
      <c r="M60" s="7" t="str">
        <f t="shared" si="6"/>
        <v>*</v>
      </c>
      <c r="N60" s="8">
        <f t="shared" si="7"/>
        <v>23.30866855258726</v>
      </c>
    </row>
    <row r="61" spans="1:14" ht="12.75" outlineLevel="1">
      <c r="A61" s="1">
        <v>201611</v>
      </c>
      <c r="B61" s="2">
        <v>18.610000000000003</v>
      </c>
      <c r="C61" s="2">
        <v>3478.63</v>
      </c>
      <c r="E61" s="3">
        <f t="shared" si="2"/>
        <v>-11.740999462654479</v>
      </c>
      <c r="G61" s="12">
        <f t="shared" si="0"/>
        <v>201611</v>
      </c>
      <c r="H61" s="13">
        <f t="shared" si="1"/>
        <v>18.610000000000003</v>
      </c>
      <c r="J61" s="12">
        <f t="shared" si="3"/>
        <v>107.27678950196554</v>
      </c>
      <c r="K61" s="12">
        <f t="shared" si="4"/>
        <v>107.37954504746551</v>
      </c>
      <c r="L61" s="16">
        <f t="shared" si="5"/>
        <v>93.23959980151609</v>
      </c>
      <c r="M61" s="7">
        <f t="shared" si="6"/>
      </c>
      <c r="N61" s="8">
        <f t="shared" si="7"/>
        <v>-13.448226915156958</v>
      </c>
    </row>
    <row r="62" spans="1:14" ht="12.75" outlineLevel="1">
      <c r="A62" s="1">
        <v>201612</v>
      </c>
      <c r="B62" s="2">
        <v>20.03</v>
      </c>
      <c r="C62" s="2">
        <v>3606.36</v>
      </c>
      <c r="E62" s="3">
        <f t="shared" si="2"/>
        <v>7.089365951073381</v>
      </c>
      <c r="G62" s="12">
        <f t="shared" si="0"/>
        <v>201612</v>
      </c>
      <c r="H62" s="13">
        <f t="shared" si="1"/>
        <v>20.03</v>
      </c>
      <c r="J62" s="12">
        <f t="shared" si="3"/>
        <v>94.74209738024543</v>
      </c>
      <c r="K62" s="12">
        <f t="shared" si="4"/>
        <v>100.20517469409921</v>
      </c>
      <c r="L62" s="16">
        <f t="shared" si="5"/>
        <v>96.15983453477145</v>
      </c>
      <c r="M62" s="7">
        <f t="shared" si="6"/>
      </c>
      <c r="N62" s="8">
        <f t="shared" si="7"/>
        <v>5.604546133872344</v>
      </c>
    </row>
    <row r="63" spans="1:14" ht="12.75" outlineLevel="1">
      <c r="A63" s="1">
        <v>201701</v>
      </c>
      <c r="B63" s="2">
        <v>19.695</v>
      </c>
      <c r="C63" s="2">
        <v>3542.27</v>
      </c>
      <c r="E63" s="3">
        <f t="shared" si="2"/>
        <v>-1.7009393247017053</v>
      </c>
      <c r="G63" s="12">
        <f t="shared" si="0"/>
        <v>201701</v>
      </c>
      <c r="H63" s="13">
        <f t="shared" si="1"/>
        <v>19.695</v>
      </c>
      <c r="J63" s="12">
        <f t="shared" si="3"/>
        <v>103.08787963816626</v>
      </c>
      <c r="K63" s="12">
        <f t="shared" si="4"/>
        <v>101.65228061267665</v>
      </c>
      <c r="L63" s="16">
        <f t="shared" si="5"/>
        <v>96.6356791179198</v>
      </c>
      <c r="M63" s="7">
        <f t="shared" si="6"/>
      </c>
      <c r="N63" s="8">
        <f t="shared" si="7"/>
        <v>-7.2180894550202614</v>
      </c>
    </row>
    <row r="64" spans="1:14" ht="12.75" outlineLevel="1">
      <c r="A64" s="1">
        <v>201702</v>
      </c>
      <c r="B64" s="2">
        <v>20.06</v>
      </c>
      <c r="C64" s="2">
        <v>3584.13</v>
      </c>
      <c r="E64" s="3">
        <f t="shared" si="2"/>
        <v>1.819541375872375</v>
      </c>
      <c r="G64" s="12">
        <f t="shared" si="0"/>
        <v>201702</v>
      </c>
      <c r="H64" s="13">
        <f t="shared" si="1"/>
        <v>20.06</v>
      </c>
      <c r="J64" s="12">
        <f t="shared" si="3"/>
        <v>98.0846932885554</v>
      </c>
      <c r="K64" s="12">
        <f t="shared" si="4"/>
        <v>99.9622842000315</v>
      </c>
      <c r="L64" s="16">
        <f t="shared" si="5"/>
        <v>97.61554084014787</v>
      </c>
      <c r="M64" s="7">
        <f t="shared" si="6"/>
      </c>
      <c r="N64" s="8">
        <f t="shared" si="7"/>
        <v>0.8119914298541494</v>
      </c>
    </row>
    <row r="65" spans="1:14" ht="12.75" outlineLevel="1">
      <c r="A65" s="1">
        <v>201703</v>
      </c>
      <c r="C65" s="2">
        <v>3817.02</v>
      </c>
      <c r="E65" s="3" t="e">
        <f t="shared" si="2"/>
        <v>#DIV/0!</v>
      </c>
      <c r="G65" s="12">
        <f t="shared" si="0"/>
        <v>201703</v>
      </c>
      <c r="H65" s="13">
        <f t="shared" si="1"/>
        <v>0</v>
      </c>
      <c r="J65" s="12" t="e">
        <f t="shared" si="3"/>
        <v>#DIV/0!</v>
      </c>
      <c r="K65" s="12" t="e">
        <f t="shared" si="4"/>
        <v>#DIV/0!</v>
      </c>
      <c r="L65" s="16" t="e">
        <f t="shared" si="5"/>
        <v>#DIV/0!</v>
      </c>
      <c r="M65" s="7" t="e">
        <f t="shared" si="6"/>
        <v>#DIV/0!</v>
      </c>
      <c r="N65" s="8" t="e">
        <f t="shared" si="7"/>
        <v>#DIV/0!</v>
      </c>
    </row>
    <row r="66" spans="1:14" ht="12.75" outlineLevel="1">
      <c r="A66" s="1">
        <v>201704</v>
      </c>
      <c r="E66" s="3" t="e">
        <f t="shared" si="2"/>
        <v>#DIV/0!</v>
      </c>
      <c r="G66" s="12">
        <f t="shared" si="0"/>
        <v>201704</v>
      </c>
      <c r="H66" s="13">
        <f t="shared" si="1"/>
        <v>0</v>
      </c>
      <c r="J66" s="12" t="e">
        <f t="shared" si="3"/>
        <v>#DIV/0!</v>
      </c>
      <c r="K66" s="12" t="e">
        <f t="shared" si="4"/>
        <v>#DIV/0!</v>
      </c>
      <c r="L66" s="16" t="e">
        <f t="shared" si="5"/>
        <v>#DIV/0!</v>
      </c>
      <c r="M66" s="7" t="e">
        <f t="shared" si="6"/>
        <v>#DIV/0!</v>
      </c>
      <c r="N66" s="8" t="e">
        <f t="shared" si="7"/>
        <v>#DIV/0!</v>
      </c>
    </row>
    <row r="67" spans="1:14" ht="12.75" outlineLevel="1">
      <c r="A67" s="1">
        <v>201705</v>
      </c>
      <c r="E67" s="3" t="e">
        <f t="shared" si="2"/>
        <v>#DIV/0!</v>
      </c>
      <c r="G67" s="12">
        <f aca="true" t="shared" si="8" ref="G67:G74">A67</f>
        <v>201705</v>
      </c>
      <c r="H67" s="13">
        <f aca="true" t="shared" si="9" ref="H67:H74">$B67</f>
        <v>0</v>
      </c>
      <c r="J67" s="12" t="e">
        <f t="shared" si="3"/>
        <v>#DIV/0!</v>
      </c>
      <c r="K67" s="12" t="e">
        <f t="shared" si="4"/>
        <v>#DIV/0!</v>
      </c>
      <c r="L67" s="16" t="e">
        <f t="shared" si="5"/>
        <v>#DIV/0!</v>
      </c>
      <c r="M67" s="7" t="e">
        <f t="shared" si="6"/>
        <v>#DIV/0!</v>
      </c>
      <c r="N67" s="8" t="e">
        <f t="shared" si="7"/>
        <v>#DIV/0!</v>
      </c>
    </row>
    <row r="68" spans="1:14" ht="12.75" outlineLevel="1">
      <c r="A68" s="1">
        <v>201706</v>
      </c>
      <c r="E68" s="3" t="e">
        <f aca="true" t="shared" si="10" ref="E68:E74">100*($B68-$B67)/$B68</f>
        <v>#DIV/0!</v>
      </c>
      <c r="G68" s="12">
        <f t="shared" si="8"/>
        <v>201706</v>
      </c>
      <c r="H68" s="13">
        <f t="shared" si="9"/>
        <v>0</v>
      </c>
      <c r="J68" s="12" t="e">
        <f t="shared" si="3"/>
        <v>#DIV/0!</v>
      </c>
      <c r="K68" s="12" t="e">
        <f t="shared" si="4"/>
        <v>#DIV/0!</v>
      </c>
      <c r="L68" s="16" t="e">
        <f t="shared" si="5"/>
        <v>#DIV/0!</v>
      </c>
      <c r="M68" s="7" t="e">
        <f t="shared" si="6"/>
        <v>#DIV/0!</v>
      </c>
      <c r="N68" s="8" t="e">
        <f t="shared" si="7"/>
        <v>#DIV/0!</v>
      </c>
    </row>
    <row r="69" spans="1:14" ht="12.75" outlineLevel="1">
      <c r="A69" s="1">
        <v>201707</v>
      </c>
      <c r="E69" s="3" t="e">
        <f t="shared" si="10"/>
        <v>#DIV/0!</v>
      </c>
      <c r="G69" s="12">
        <f t="shared" si="8"/>
        <v>201707</v>
      </c>
      <c r="H69" s="13">
        <f t="shared" si="9"/>
        <v>0</v>
      </c>
      <c r="J69" s="12" t="e">
        <f t="shared" si="3"/>
        <v>#DIV/0!</v>
      </c>
      <c r="K69" s="12" t="e">
        <f t="shared" si="4"/>
        <v>#DIV/0!</v>
      </c>
      <c r="L69" s="16" t="e">
        <f t="shared" si="5"/>
        <v>#DIV/0!</v>
      </c>
      <c r="M69" s="7" t="e">
        <f t="shared" si="6"/>
        <v>#DIV/0!</v>
      </c>
      <c r="N69" s="8" t="e">
        <f t="shared" si="7"/>
        <v>#DIV/0!</v>
      </c>
    </row>
    <row r="70" spans="1:14" ht="12.75" outlineLevel="1">
      <c r="A70" s="1">
        <v>201708</v>
      </c>
      <c r="E70" s="3" t="e">
        <f t="shared" si="10"/>
        <v>#DIV/0!</v>
      </c>
      <c r="G70" s="12">
        <f t="shared" si="8"/>
        <v>201708</v>
      </c>
      <c r="H70" s="13">
        <f t="shared" si="9"/>
        <v>0</v>
      </c>
      <c r="J70" s="12" t="e">
        <f t="shared" si="3"/>
        <v>#DIV/0!</v>
      </c>
      <c r="K70" s="12" t="e">
        <f t="shared" si="4"/>
        <v>#DIV/0!</v>
      </c>
      <c r="L70" s="16" t="e">
        <f t="shared" si="5"/>
        <v>#DIV/0!</v>
      </c>
      <c r="M70" s="7" t="e">
        <f t="shared" si="6"/>
        <v>#DIV/0!</v>
      </c>
      <c r="N70" s="8" t="e">
        <f t="shared" si="7"/>
        <v>#DIV/0!</v>
      </c>
    </row>
    <row r="71" spans="1:14" ht="12.75" outlineLevel="1">
      <c r="A71" s="1">
        <v>201709</v>
      </c>
      <c r="E71" s="3" t="e">
        <f t="shared" si="10"/>
        <v>#DIV/0!</v>
      </c>
      <c r="G71" s="12">
        <f t="shared" si="8"/>
        <v>201709</v>
      </c>
      <c r="H71" s="13">
        <f t="shared" si="9"/>
        <v>0</v>
      </c>
      <c r="J71" s="12" t="e">
        <f t="shared" si="3"/>
        <v>#DIV/0!</v>
      </c>
      <c r="K71" s="12" t="e">
        <f t="shared" si="4"/>
        <v>#DIV/0!</v>
      </c>
      <c r="L71" s="16" t="e">
        <f t="shared" si="5"/>
        <v>#DIV/0!</v>
      </c>
      <c r="M71" s="7" t="e">
        <f t="shared" si="6"/>
        <v>#DIV/0!</v>
      </c>
      <c r="N71" s="8" t="e">
        <f t="shared" si="7"/>
        <v>#DIV/0!</v>
      </c>
    </row>
    <row r="72" spans="1:14" ht="12.75" outlineLevel="1">
      <c r="A72" s="1">
        <v>201710</v>
      </c>
      <c r="E72" s="3" t="e">
        <f t="shared" si="10"/>
        <v>#DIV/0!</v>
      </c>
      <c r="G72" s="12">
        <f t="shared" si="8"/>
        <v>201710</v>
      </c>
      <c r="H72" s="13">
        <f t="shared" si="9"/>
        <v>0</v>
      </c>
      <c r="J72" s="12" t="e">
        <f t="shared" si="3"/>
        <v>#DIV/0!</v>
      </c>
      <c r="K72" s="12" t="e">
        <f t="shared" si="4"/>
        <v>#DIV/0!</v>
      </c>
      <c r="L72" s="16" t="e">
        <f t="shared" si="5"/>
        <v>#DIV/0!</v>
      </c>
      <c r="M72" s="7" t="e">
        <f t="shared" si="6"/>
        <v>#DIV/0!</v>
      </c>
      <c r="N72" s="8" t="e">
        <f t="shared" si="7"/>
        <v>#DIV/0!</v>
      </c>
    </row>
    <row r="73" spans="1:14" ht="12.75" outlineLevel="1">
      <c r="A73" s="1">
        <v>201711</v>
      </c>
      <c r="E73" s="3" t="e">
        <f t="shared" si="10"/>
        <v>#DIV/0!</v>
      </c>
      <c r="G73" s="12">
        <f t="shared" si="8"/>
        <v>201711</v>
      </c>
      <c r="H73" s="13">
        <f t="shared" si="9"/>
        <v>0</v>
      </c>
      <c r="J73" s="12" t="e">
        <f t="shared" si="3"/>
        <v>#DIV/0!</v>
      </c>
      <c r="K73" s="12" t="e">
        <f t="shared" si="4"/>
        <v>#DIV/0!</v>
      </c>
      <c r="L73" s="16" t="e">
        <f t="shared" si="5"/>
        <v>#DIV/0!</v>
      </c>
      <c r="M73" s="7" t="e">
        <f t="shared" si="6"/>
        <v>#DIV/0!</v>
      </c>
      <c r="N73" s="8" t="e">
        <f t="shared" si="7"/>
        <v>#DIV/0!</v>
      </c>
    </row>
    <row r="74" spans="1:14" ht="12.75" outlineLevel="1">
      <c r="A74" s="1">
        <v>201712</v>
      </c>
      <c r="E74" s="3" t="e">
        <f t="shared" si="10"/>
        <v>#DIV/0!</v>
      </c>
      <c r="G74" s="12">
        <f t="shared" si="8"/>
        <v>201712</v>
      </c>
      <c r="H74" s="13">
        <f t="shared" si="9"/>
        <v>0</v>
      </c>
      <c r="J74" s="12" t="e">
        <f t="shared" si="3"/>
        <v>#DIV/0!</v>
      </c>
      <c r="K74" s="12" t="e">
        <f t="shared" si="4"/>
        <v>#DIV/0!</v>
      </c>
      <c r="L74" s="16" t="e">
        <f t="shared" si="5"/>
        <v>#DIV/0!</v>
      </c>
      <c r="M74" s="7" t="e">
        <f t="shared" si="6"/>
        <v>#DIV/0!</v>
      </c>
      <c r="N74" s="8" t="e">
        <f t="shared" si="7"/>
        <v>#DIV/0!</v>
      </c>
    </row>
  </sheetData>
  <sheetProtection/>
  <printOptions/>
  <pageMargins left="0.79" right="0.79" top="1.05" bottom="1.05" header="0.79" footer="0.79"/>
  <pageSetup horizontalDpi="300" verticalDpi="300" orientation="portrait" paperSize="9"/>
  <headerFooter scaleWithDoc="0" alignWithMargins="0">
    <oddHeader>&amp;C&amp;"Times New Roman,Standaard"&amp;12&amp;A</oddHeader>
    <oddFooter>&amp;C&amp;"Times New Roman,Standaard"&amp;12Pagina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98"/>
  <sheetViews>
    <sheetView zoomScale="80" zoomScaleNormal="80" workbookViewId="0" topLeftCell="A55">
      <selection activeCell="C89" sqref="C89"/>
    </sheetView>
  </sheetViews>
  <sheetFormatPr defaultColWidth="12.28125" defaultRowHeight="12.75" customHeight="1" outlineLevelRow="1"/>
  <cols>
    <col min="1" max="1" width="8.7109375" style="1" bestFit="1" customWidth="1"/>
    <col min="2" max="3" width="8.140625" style="2" bestFit="1" customWidth="1"/>
    <col min="4" max="4" width="11.57421875" style="0" bestFit="1" customWidth="1"/>
    <col min="5" max="5" width="11.57421875" style="3" bestFit="1" customWidth="1"/>
    <col min="6" max="6" width="11.57421875" style="0" bestFit="1" customWidth="1"/>
    <col min="7" max="7" width="11.57421875" style="23" bestFit="1" customWidth="1"/>
    <col min="8" max="8" width="11.57421875" style="13" bestFit="1" customWidth="1"/>
    <col min="9" max="9" width="11.57421875" style="6" bestFit="1" customWidth="1"/>
    <col min="10" max="12" width="11.57421875" style="12" bestFit="1" customWidth="1"/>
    <col min="13" max="13" width="11.57421875" style="7" bestFit="1" customWidth="1"/>
    <col min="14" max="14" width="11.57421875" style="8" bestFit="1" customWidth="1"/>
    <col min="15" max="15" width="11.57421875" style="0" bestFit="1" customWidth="1"/>
    <col min="16" max="18" width="11.57421875" style="24" bestFit="1" customWidth="1"/>
    <col min="19" max="16384" width="11.57421875" style="0" bestFit="1" customWidth="1"/>
  </cols>
  <sheetData>
    <row r="1" spans="2:23" ht="12.75" outlineLevel="1">
      <c r="B1" s="2" t="s">
        <v>325</v>
      </c>
      <c r="C1" s="2" t="s">
        <v>0</v>
      </c>
      <c r="G1" s="23" t="str">
        <f>B1</f>
        <v>APAM</v>
      </c>
      <c r="Q1" s="24">
        <v>2017</v>
      </c>
      <c r="R1" s="24">
        <v>2016</v>
      </c>
      <c r="S1">
        <v>2015</v>
      </c>
      <c r="T1">
        <v>2014</v>
      </c>
      <c r="U1">
        <v>2013</v>
      </c>
      <c r="V1">
        <v>2012</v>
      </c>
      <c r="W1">
        <v>2011</v>
      </c>
    </row>
    <row r="2" spans="1:23" ht="12.75" outlineLevel="1">
      <c r="A2" s="1" t="s">
        <v>1</v>
      </c>
      <c r="B2" s="2" t="s">
        <v>5</v>
      </c>
      <c r="C2" s="2" t="s">
        <v>5</v>
      </c>
      <c r="E2" s="3" t="s">
        <v>6</v>
      </c>
      <c r="G2" s="23" t="s">
        <v>1</v>
      </c>
      <c r="H2" s="13" t="s">
        <v>7</v>
      </c>
      <c r="J2" s="12" t="s">
        <v>8</v>
      </c>
      <c r="K2" s="12" t="s">
        <v>9</v>
      </c>
      <c r="L2" s="12" t="s">
        <v>10</v>
      </c>
      <c r="N2" s="8" t="s">
        <v>11</v>
      </c>
      <c r="P2" s="18" t="s">
        <v>73</v>
      </c>
      <c r="Q2" s="18">
        <v>85.5</v>
      </c>
      <c r="R2" s="21">
        <v>77.77</v>
      </c>
      <c r="S2" s="21">
        <v>78.05</v>
      </c>
      <c r="T2" s="21">
        <v>78.05</v>
      </c>
      <c r="U2" s="21">
        <v>78.05</v>
      </c>
      <c r="V2" s="21">
        <v>78.05</v>
      </c>
      <c r="W2" s="21">
        <v>78.05</v>
      </c>
    </row>
    <row r="3" spans="1:23" ht="12.75" outlineLevel="1">
      <c r="A3" s="1">
        <v>201201</v>
      </c>
      <c r="B3" s="9">
        <v>15.48</v>
      </c>
      <c r="C3" s="2">
        <v>2206.8</v>
      </c>
      <c r="G3" s="23">
        <f aca="true" t="shared" si="0" ref="G3:G66">A3</f>
        <v>201201</v>
      </c>
      <c r="H3" s="13">
        <f aca="true" t="shared" si="1" ref="H3:H66">$B3</f>
        <v>15.48</v>
      </c>
      <c r="L3" s="16"/>
      <c r="P3" s="18" t="s">
        <v>78</v>
      </c>
      <c r="Q3" s="18" t="s">
        <v>326</v>
      </c>
      <c r="R3" s="21" t="s">
        <v>327</v>
      </c>
      <c r="S3" s="21" t="s">
        <v>328</v>
      </c>
      <c r="T3" s="21" t="s">
        <v>329</v>
      </c>
      <c r="U3" s="21" t="s">
        <v>330</v>
      </c>
      <c r="V3" s="21" t="s">
        <v>331</v>
      </c>
      <c r="W3" s="21" t="s">
        <v>332</v>
      </c>
    </row>
    <row r="4" spans="1:23" ht="12.75" outlineLevel="1">
      <c r="A4" s="1">
        <v>201202</v>
      </c>
      <c r="B4" s="9">
        <v>13.88</v>
      </c>
      <c r="C4" s="2">
        <v>2275.86</v>
      </c>
      <c r="E4" s="3">
        <f aca="true" t="shared" si="2" ref="E4:E67">100*($B4-$B3)/$B4</f>
        <v>-11.52737752161383</v>
      </c>
      <c r="G4" s="23">
        <f t="shared" si="0"/>
        <v>201202</v>
      </c>
      <c r="H4" s="13">
        <f t="shared" si="1"/>
        <v>13.88</v>
      </c>
      <c r="L4" s="16"/>
      <c r="P4" s="18" t="s">
        <v>86</v>
      </c>
      <c r="Q4" s="18" t="s">
        <v>333</v>
      </c>
      <c r="R4" s="21" t="s">
        <v>334</v>
      </c>
      <c r="S4" s="21" t="s">
        <v>335</v>
      </c>
      <c r="T4" s="21" t="s">
        <v>336</v>
      </c>
      <c r="U4" s="21" t="s">
        <v>336</v>
      </c>
      <c r="V4" s="21" t="s">
        <v>337</v>
      </c>
      <c r="W4" s="21" t="s">
        <v>338</v>
      </c>
    </row>
    <row r="5" spans="1:23" ht="12.75" outlineLevel="1">
      <c r="A5" s="1">
        <v>201203</v>
      </c>
      <c r="B5" s="9">
        <v>12.739999999999998</v>
      </c>
      <c r="C5" s="2">
        <v>2324.05</v>
      </c>
      <c r="E5" s="3">
        <f t="shared" si="2"/>
        <v>-8.948194662480395</v>
      </c>
      <c r="G5" s="23">
        <f t="shared" si="0"/>
        <v>201203</v>
      </c>
      <c r="H5" s="13">
        <f t="shared" si="1"/>
        <v>12.739999999999998</v>
      </c>
      <c r="L5" s="16"/>
      <c r="P5" s="18" t="s">
        <v>93</v>
      </c>
      <c r="Q5" s="18" t="s">
        <v>339</v>
      </c>
      <c r="R5" s="21" t="s">
        <v>340</v>
      </c>
      <c r="S5" s="21" t="s">
        <v>341</v>
      </c>
      <c r="T5" s="21" t="s">
        <v>336</v>
      </c>
      <c r="U5" s="21" t="s">
        <v>336</v>
      </c>
      <c r="V5" s="21" t="s">
        <v>301</v>
      </c>
      <c r="W5" s="21" t="s">
        <v>342</v>
      </c>
    </row>
    <row r="6" spans="1:23" ht="12.75" outlineLevel="1">
      <c r="A6" s="1">
        <v>201204</v>
      </c>
      <c r="B6" s="9">
        <v>9.12</v>
      </c>
      <c r="C6" s="2">
        <v>2208.44</v>
      </c>
      <c r="E6" s="3">
        <f t="shared" si="2"/>
        <v>-39.69298245614035</v>
      </c>
      <c r="G6" s="23">
        <f t="shared" si="0"/>
        <v>201204</v>
      </c>
      <c r="H6" s="13">
        <f t="shared" si="1"/>
        <v>9.12</v>
      </c>
      <c r="L6" s="16"/>
      <c r="P6" s="18" t="s">
        <v>101</v>
      </c>
      <c r="Q6" s="18" t="s">
        <v>81</v>
      </c>
      <c r="R6" s="21" t="s">
        <v>186</v>
      </c>
      <c r="S6" s="21" t="s">
        <v>343</v>
      </c>
      <c r="T6" s="21" t="s">
        <v>344</v>
      </c>
      <c r="U6" s="21" t="s">
        <v>345</v>
      </c>
      <c r="V6" s="21" t="s">
        <v>346</v>
      </c>
      <c r="W6" s="21" t="s">
        <v>347</v>
      </c>
    </row>
    <row r="7" spans="1:23" ht="12.75" outlineLevel="1">
      <c r="A7" s="1">
        <v>201205</v>
      </c>
      <c r="B7" s="9">
        <v>10.360000000000001</v>
      </c>
      <c r="C7" s="2">
        <v>2093.56</v>
      </c>
      <c r="E7" s="3">
        <f t="shared" si="2"/>
        <v>11.969111969111987</v>
      </c>
      <c r="G7" s="23">
        <f t="shared" si="0"/>
        <v>201205</v>
      </c>
      <c r="H7" s="13">
        <f t="shared" si="1"/>
        <v>10.360000000000001</v>
      </c>
      <c r="L7" s="16"/>
      <c r="P7" s="18" t="s">
        <v>109</v>
      </c>
      <c r="Q7" s="18" t="s">
        <v>348</v>
      </c>
      <c r="R7" s="21" t="s">
        <v>349</v>
      </c>
      <c r="S7" s="21" t="s">
        <v>350</v>
      </c>
      <c r="T7" s="21" t="s">
        <v>351</v>
      </c>
      <c r="U7" s="21" t="s">
        <v>352</v>
      </c>
      <c r="V7" s="21" t="s">
        <v>353</v>
      </c>
      <c r="W7" s="21" t="s">
        <v>354</v>
      </c>
    </row>
    <row r="8" spans="1:23" ht="12.75" outlineLevel="1">
      <c r="A8" s="1">
        <v>201206</v>
      </c>
      <c r="B8" s="9">
        <v>11.16</v>
      </c>
      <c r="C8" s="2">
        <v>2227.63</v>
      </c>
      <c r="E8" s="3">
        <f t="shared" si="2"/>
        <v>7.168458781361997</v>
      </c>
      <c r="G8" s="23">
        <f t="shared" si="0"/>
        <v>201206</v>
      </c>
      <c r="H8" s="13">
        <f t="shared" si="1"/>
        <v>11.16</v>
      </c>
      <c r="L8" s="16"/>
      <c r="P8" s="18" t="s">
        <v>117</v>
      </c>
      <c r="Q8" s="18" t="s">
        <v>355</v>
      </c>
      <c r="R8" s="21" t="s">
        <v>356</v>
      </c>
      <c r="S8" s="21" t="s">
        <v>357</v>
      </c>
      <c r="T8" s="21" t="s">
        <v>206</v>
      </c>
      <c r="U8" s="21" t="s">
        <v>206</v>
      </c>
      <c r="V8" s="21" t="s">
        <v>358</v>
      </c>
      <c r="W8" s="21" t="s">
        <v>359</v>
      </c>
    </row>
    <row r="9" spans="1:23" ht="12.75" outlineLevel="1">
      <c r="A9" s="1">
        <v>201207</v>
      </c>
      <c r="B9" s="9">
        <v>10.38</v>
      </c>
      <c r="C9" s="2">
        <v>2274.84</v>
      </c>
      <c r="E9" s="3">
        <f t="shared" si="2"/>
        <v>-7.514450867052017</v>
      </c>
      <c r="G9" s="23">
        <f t="shared" si="0"/>
        <v>201207</v>
      </c>
      <c r="H9" s="13">
        <f t="shared" si="1"/>
        <v>10.38</v>
      </c>
      <c r="L9" s="16"/>
      <c r="P9" s="18" t="s">
        <v>125</v>
      </c>
      <c r="Q9" s="18" t="s">
        <v>360</v>
      </c>
      <c r="R9" s="21" t="s">
        <v>361</v>
      </c>
      <c r="S9" s="21" t="s">
        <v>362</v>
      </c>
      <c r="T9" s="21" t="s">
        <v>363</v>
      </c>
      <c r="U9" s="21" t="s">
        <v>364</v>
      </c>
      <c r="V9" s="21" t="s">
        <v>365</v>
      </c>
      <c r="W9" s="21" t="s">
        <v>366</v>
      </c>
    </row>
    <row r="10" spans="1:23" ht="12.75" outlineLevel="1">
      <c r="A10" s="1">
        <v>201208</v>
      </c>
      <c r="B10" s="9">
        <v>12.56</v>
      </c>
      <c r="C10" s="2">
        <v>2345.69</v>
      </c>
      <c r="E10" s="3">
        <f t="shared" si="2"/>
        <v>17.35668789808917</v>
      </c>
      <c r="G10" s="23">
        <f t="shared" si="0"/>
        <v>201208</v>
      </c>
      <c r="H10" s="13">
        <f t="shared" si="1"/>
        <v>12.56</v>
      </c>
      <c r="L10" s="16"/>
      <c r="P10" s="18" t="s">
        <v>133</v>
      </c>
      <c r="Q10" s="18" t="s">
        <v>194</v>
      </c>
      <c r="R10" s="21" t="s">
        <v>367</v>
      </c>
      <c r="S10" s="21" t="s">
        <v>368</v>
      </c>
      <c r="T10" s="21" t="s">
        <v>269</v>
      </c>
      <c r="U10" s="21" t="s">
        <v>369</v>
      </c>
      <c r="V10" s="21" t="s">
        <v>370</v>
      </c>
      <c r="W10" s="21" t="s">
        <v>371</v>
      </c>
    </row>
    <row r="11" spans="1:23" ht="12.75" outlineLevel="1">
      <c r="A11" s="1">
        <v>201209</v>
      </c>
      <c r="B11" s="9">
        <v>11.18</v>
      </c>
      <c r="C11" s="2">
        <v>2373.3300000000004</v>
      </c>
      <c r="E11" s="3">
        <f t="shared" si="2"/>
        <v>-12.343470483005374</v>
      </c>
      <c r="G11" s="23">
        <f t="shared" si="0"/>
        <v>201209</v>
      </c>
      <c r="H11" s="13">
        <f t="shared" si="1"/>
        <v>11.18</v>
      </c>
      <c r="L11" s="16"/>
      <c r="P11" s="18" t="s">
        <v>141</v>
      </c>
      <c r="Q11" s="18" t="s">
        <v>372</v>
      </c>
      <c r="R11" s="21" t="s">
        <v>373</v>
      </c>
      <c r="S11" s="21" t="s">
        <v>374</v>
      </c>
      <c r="T11" s="21" t="s">
        <v>375</v>
      </c>
      <c r="U11" s="21" t="s">
        <v>376</v>
      </c>
      <c r="V11" s="21" t="s">
        <v>377</v>
      </c>
      <c r="W11" s="21" t="s">
        <v>378</v>
      </c>
    </row>
    <row r="12" spans="1:12" ht="12.75" outlineLevel="1">
      <c r="A12" s="1">
        <v>201210</v>
      </c>
      <c r="B12" s="9">
        <v>11.1</v>
      </c>
      <c r="C12" s="2">
        <v>2369.21</v>
      </c>
      <c r="E12" s="3">
        <f t="shared" si="2"/>
        <v>-0.7207207207207214</v>
      </c>
      <c r="G12" s="23">
        <f t="shared" si="0"/>
        <v>201210</v>
      </c>
      <c r="H12" s="13">
        <f t="shared" si="1"/>
        <v>11.1</v>
      </c>
      <c r="L12" s="16"/>
    </row>
    <row r="13" spans="1:12" ht="12.75" outlineLevel="1">
      <c r="A13" s="1">
        <v>201211</v>
      </c>
      <c r="B13" s="9">
        <v>11.41</v>
      </c>
      <c r="C13" s="2">
        <v>2436.9500000000003</v>
      </c>
      <c r="E13" s="3">
        <f t="shared" si="2"/>
        <v>2.7169149868536415</v>
      </c>
      <c r="G13" s="23">
        <f t="shared" si="0"/>
        <v>201211</v>
      </c>
      <c r="H13" s="13">
        <f t="shared" si="1"/>
        <v>11.41</v>
      </c>
      <c r="L13" s="16"/>
    </row>
    <row r="14" spans="1:12" ht="12.75" outlineLevel="1">
      <c r="A14" s="1">
        <v>201212</v>
      </c>
      <c r="B14" s="9">
        <v>10.69</v>
      </c>
      <c r="C14" s="2">
        <v>2475.8100000000004</v>
      </c>
      <c r="E14" s="3">
        <f t="shared" si="2"/>
        <v>-6.735266604303092</v>
      </c>
      <c r="G14" s="23">
        <f t="shared" si="0"/>
        <v>201212</v>
      </c>
      <c r="H14" s="13">
        <f t="shared" si="1"/>
        <v>10.69</v>
      </c>
      <c r="L14" s="16"/>
    </row>
    <row r="15" spans="1:14" ht="12.75" outlineLevel="1">
      <c r="A15" s="1">
        <v>201301</v>
      </c>
      <c r="B15" s="9">
        <v>10.15</v>
      </c>
      <c r="C15" s="2">
        <v>2520.3500000000004</v>
      </c>
      <c r="E15" s="3">
        <f t="shared" si="2"/>
        <v>-5.320197044334967</v>
      </c>
      <c r="G15" s="23">
        <f t="shared" si="0"/>
        <v>201301</v>
      </c>
      <c r="H15" s="13">
        <f t="shared" si="1"/>
        <v>10.15</v>
      </c>
      <c r="J15" s="12">
        <f aca="true" t="shared" si="3" ref="J15:J78">100-100*($B15-$B3)/$B15</f>
        <v>152.51231527093597</v>
      </c>
      <c r="K15" s="12">
        <f aca="true" t="shared" si="4" ref="K15:K78">100*AVERAGE($B4:$B15)/$B15</f>
        <v>110.61576354679802</v>
      </c>
      <c r="L15" s="16">
        <f aca="true" t="shared" si="5" ref="L15:L78">100*(AVERAGE($C4:$C15)/$C15)/(AVERAGE($B4:$B15)/$B15)</f>
        <v>83.47285280699396</v>
      </c>
      <c r="M15" s="7">
        <f aca="true" t="shared" si="6" ref="M15:M78">IF(AND(AVERAGE($B7:$B15)/$B15&lt;1,(AVERAGE($C7:$C15)/$C15/(AVERAGE($B7:$B15)/$B15))&gt;1),"*","")</f>
      </c>
      <c r="N15" s="8">
        <f aca="true" t="shared" si="7" ref="N15:N78">100*AVERAGE($E4:$E15)/STDEVA($E4:$E15)</f>
        <v>-30.649690461242177</v>
      </c>
    </row>
    <row r="16" spans="1:14" ht="12.75" outlineLevel="1">
      <c r="A16" s="1">
        <v>201302</v>
      </c>
      <c r="B16" s="9">
        <v>9.59</v>
      </c>
      <c r="C16" s="2">
        <v>2569.17</v>
      </c>
      <c r="E16" s="3">
        <f t="shared" si="2"/>
        <v>-5.839416058394166</v>
      </c>
      <c r="G16" s="23">
        <f t="shared" si="0"/>
        <v>201302</v>
      </c>
      <c r="H16" s="13">
        <f t="shared" si="1"/>
        <v>9.59</v>
      </c>
      <c r="J16" s="12">
        <f t="shared" si="3"/>
        <v>144.73409801876957</v>
      </c>
      <c r="K16" s="12">
        <f t="shared" si="4"/>
        <v>113.34723670490094</v>
      </c>
      <c r="L16" s="16">
        <f t="shared" si="5"/>
        <v>80.75270075809895</v>
      </c>
      <c r="M16" s="7">
        <f t="shared" si="6"/>
      </c>
      <c r="N16" s="8">
        <f t="shared" si="7"/>
        <v>-27.698814588480406</v>
      </c>
    </row>
    <row r="17" spans="1:14" ht="12.75" outlineLevel="1">
      <c r="A17" s="1">
        <v>201303</v>
      </c>
      <c r="B17" s="9">
        <v>9.32</v>
      </c>
      <c r="C17" s="2">
        <v>2592.19</v>
      </c>
      <c r="E17" s="3">
        <f t="shared" si="2"/>
        <v>-2.8969957081545017</v>
      </c>
      <c r="G17" s="23">
        <f t="shared" si="0"/>
        <v>201303</v>
      </c>
      <c r="H17" s="13">
        <f t="shared" si="1"/>
        <v>9.32</v>
      </c>
      <c r="J17" s="12">
        <f t="shared" si="3"/>
        <v>136.69527896995706</v>
      </c>
      <c r="K17" s="12">
        <f t="shared" si="4"/>
        <v>113.57296137339056</v>
      </c>
      <c r="L17" s="16">
        <f t="shared" si="5"/>
        <v>80.63549946136817</v>
      </c>
      <c r="M17" s="7">
        <f t="shared" si="6"/>
      </c>
      <c r="N17" s="8">
        <f t="shared" si="7"/>
        <v>-24.34101105980802</v>
      </c>
    </row>
    <row r="18" spans="1:14" ht="12.75" outlineLevel="1">
      <c r="A18" s="1">
        <v>201304</v>
      </c>
      <c r="B18" s="9">
        <v>10.44</v>
      </c>
      <c r="C18" s="2">
        <v>2643.42</v>
      </c>
      <c r="E18" s="3">
        <f t="shared" si="2"/>
        <v>10.727969348658997</v>
      </c>
      <c r="G18" s="23">
        <f t="shared" si="0"/>
        <v>201304</v>
      </c>
      <c r="H18" s="13">
        <f t="shared" si="1"/>
        <v>10.44</v>
      </c>
      <c r="J18" s="12">
        <f t="shared" si="3"/>
        <v>87.35632183908045</v>
      </c>
      <c r="K18" s="12">
        <f t="shared" si="4"/>
        <v>102.4425287356322</v>
      </c>
      <c r="L18" s="16">
        <f t="shared" si="5"/>
        <v>89.00263538278533</v>
      </c>
      <c r="M18" s="7">
        <f t="shared" si="6"/>
      </c>
      <c r="N18" s="8">
        <f t="shared" si="7"/>
        <v>7.733573087385128</v>
      </c>
    </row>
    <row r="19" spans="1:14" ht="12.75" outlineLevel="1">
      <c r="A19" s="1">
        <v>201305</v>
      </c>
      <c r="B19" s="9">
        <v>8.34</v>
      </c>
      <c r="C19" s="2">
        <v>2649.36</v>
      </c>
      <c r="E19" s="3">
        <f t="shared" si="2"/>
        <v>-25.17985611510791</v>
      </c>
      <c r="G19" s="23">
        <f t="shared" si="0"/>
        <v>201305</v>
      </c>
      <c r="H19" s="13">
        <f t="shared" si="1"/>
        <v>8.34</v>
      </c>
      <c r="J19" s="12">
        <f t="shared" si="3"/>
        <v>124.22062350119906</v>
      </c>
      <c r="K19" s="12">
        <f t="shared" si="4"/>
        <v>126.2190247801759</v>
      </c>
      <c r="L19" s="16">
        <f t="shared" si="5"/>
        <v>73.45988370238491</v>
      </c>
      <c r="M19" s="7">
        <f t="shared" si="6"/>
      </c>
      <c r="N19" s="8">
        <f t="shared" si="7"/>
        <v>-21.36809263930424</v>
      </c>
    </row>
    <row r="20" spans="1:14" ht="12.75" outlineLevel="1">
      <c r="A20" s="1">
        <v>201306</v>
      </c>
      <c r="B20" s="9">
        <v>9.28</v>
      </c>
      <c r="C20" s="2">
        <v>2526.11</v>
      </c>
      <c r="E20" s="3">
        <f t="shared" si="2"/>
        <v>10.12931034482758</v>
      </c>
      <c r="G20" s="23">
        <f t="shared" si="0"/>
        <v>201306</v>
      </c>
      <c r="H20" s="13">
        <f t="shared" si="1"/>
        <v>9.28</v>
      </c>
      <c r="J20" s="12">
        <f t="shared" si="3"/>
        <v>120.25862068965517</v>
      </c>
      <c r="K20" s="12">
        <f t="shared" si="4"/>
        <v>111.74568965517244</v>
      </c>
      <c r="L20" s="16">
        <f t="shared" si="5"/>
        <v>87.90394037561452</v>
      </c>
      <c r="M20" s="7">
        <f t="shared" si="6"/>
      </c>
      <c r="N20" s="8">
        <f t="shared" si="7"/>
        <v>-18.717197389305298</v>
      </c>
    </row>
    <row r="21" spans="1:14" ht="12.75" outlineLevel="1">
      <c r="A21" s="1">
        <v>201307</v>
      </c>
      <c r="B21" s="9">
        <v>10.239999999999998</v>
      </c>
      <c r="C21" s="2">
        <v>2662.68</v>
      </c>
      <c r="E21" s="3">
        <f t="shared" si="2"/>
        <v>9.374999999999993</v>
      </c>
      <c r="G21" s="23">
        <f t="shared" si="0"/>
        <v>201307</v>
      </c>
      <c r="H21" s="13">
        <f t="shared" si="1"/>
        <v>10.239999999999998</v>
      </c>
      <c r="J21" s="12">
        <f t="shared" si="3"/>
        <v>101.36718750000003</v>
      </c>
      <c r="K21" s="12">
        <f t="shared" si="4"/>
        <v>101.15559895833334</v>
      </c>
      <c r="L21" s="16">
        <f t="shared" si="5"/>
        <v>93.32600411388157</v>
      </c>
      <c r="M21" s="7">
        <f t="shared" si="6"/>
      </c>
      <c r="N21" s="8">
        <f t="shared" si="7"/>
        <v>-6.207384675637826</v>
      </c>
    </row>
    <row r="22" spans="1:14" ht="12.75" outlineLevel="1">
      <c r="A22" s="1">
        <v>201308</v>
      </c>
      <c r="B22" s="9">
        <v>11.39</v>
      </c>
      <c r="C22" s="2">
        <v>2673.42</v>
      </c>
      <c r="E22" s="3">
        <f t="shared" si="2"/>
        <v>10.096575943810379</v>
      </c>
      <c r="G22" s="23">
        <f t="shared" si="0"/>
        <v>201308</v>
      </c>
      <c r="H22" s="13">
        <f t="shared" si="1"/>
        <v>11.39</v>
      </c>
      <c r="J22" s="12">
        <f t="shared" si="3"/>
        <v>110.27216856892011</v>
      </c>
      <c r="K22" s="12">
        <f t="shared" si="4"/>
        <v>90.08633304067895</v>
      </c>
      <c r="L22" s="16">
        <f t="shared" si="5"/>
        <v>105.50634129073808</v>
      </c>
      <c r="M22" s="7" t="str">
        <f t="shared" si="6"/>
        <v>*</v>
      </c>
      <c r="N22" s="8">
        <f t="shared" si="7"/>
        <v>-12.27309222262549</v>
      </c>
    </row>
    <row r="23" spans="1:14" ht="12.75" outlineLevel="1">
      <c r="A23" s="1">
        <v>201309</v>
      </c>
      <c r="B23" s="9">
        <v>12.62</v>
      </c>
      <c r="C23" s="2">
        <v>2802.27</v>
      </c>
      <c r="E23" s="3">
        <f t="shared" si="2"/>
        <v>9.746434231378753</v>
      </c>
      <c r="G23" s="23">
        <f t="shared" si="0"/>
        <v>201309</v>
      </c>
      <c r="H23" s="13">
        <f t="shared" si="1"/>
        <v>12.62</v>
      </c>
      <c r="J23" s="12">
        <f t="shared" si="3"/>
        <v>88.58954041204439</v>
      </c>
      <c r="K23" s="12">
        <f t="shared" si="4"/>
        <v>82.25699947173798</v>
      </c>
      <c r="L23" s="16">
        <f t="shared" si="5"/>
        <v>111.78630497647683</v>
      </c>
      <c r="M23" s="7" t="str">
        <f t="shared" si="6"/>
        <v>*</v>
      </c>
      <c r="N23" s="8">
        <f t="shared" si="7"/>
        <v>4.754151005015544</v>
      </c>
    </row>
    <row r="24" spans="1:14" ht="12.75" outlineLevel="1">
      <c r="A24" s="1">
        <v>201310</v>
      </c>
      <c r="B24" s="2">
        <v>13.56</v>
      </c>
      <c r="C24" s="2">
        <v>2904.3500000000004</v>
      </c>
      <c r="E24" s="3">
        <f t="shared" si="2"/>
        <v>6.932153392330393</v>
      </c>
      <c r="G24" s="23">
        <f t="shared" si="0"/>
        <v>201310</v>
      </c>
      <c r="H24" s="13">
        <f t="shared" si="1"/>
        <v>13.56</v>
      </c>
      <c r="J24" s="12">
        <f t="shared" si="3"/>
        <v>81.85840707964601</v>
      </c>
      <c r="K24" s="12">
        <f t="shared" si="4"/>
        <v>78.0666175024582</v>
      </c>
      <c r="L24" s="16">
        <f t="shared" si="5"/>
        <v>115.61363088826951</v>
      </c>
      <c r="M24" s="7" t="str">
        <f t="shared" si="6"/>
        <v>*</v>
      </c>
      <c r="N24" s="8">
        <f t="shared" si="7"/>
        <v>10.573193843759515</v>
      </c>
    </row>
    <row r="25" spans="1:14" ht="12.75" outlineLevel="1">
      <c r="A25" s="1">
        <v>201311</v>
      </c>
      <c r="B25" s="2">
        <v>13.43</v>
      </c>
      <c r="C25" s="2">
        <v>2870.8900000000003</v>
      </c>
      <c r="E25" s="3">
        <f t="shared" si="2"/>
        <v>-0.9679821295606909</v>
      </c>
      <c r="G25" s="23">
        <f t="shared" si="0"/>
        <v>201311</v>
      </c>
      <c r="H25" s="13">
        <f t="shared" si="1"/>
        <v>13.43</v>
      </c>
      <c r="J25" s="12">
        <f t="shared" si="3"/>
        <v>84.95904690990321</v>
      </c>
      <c r="K25" s="12">
        <f t="shared" si="4"/>
        <v>80.07570116654257</v>
      </c>
      <c r="L25" s="16">
        <f t="shared" si="5"/>
        <v>115.59957645038475</v>
      </c>
      <c r="M25" s="7" t="str">
        <f t="shared" si="6"/>
        <v>*</v>
      </c>
      <c r="N25" s="8">
        <f t="shared" si="7"/>
        <v>7.737594275442619</v>
      </c>
    </row>
    <row r="26" spans="1:14" ht="12.75" outlineLevel="1">
      <c r="A26" s="1">
        <v>201312</v>
      </c>
      <c r="B26" s="2">
        <v>13.34</v>
      </c>
      <c r="C26" s="2">
        <v>2923.82</v>
      </c>
      <c r="E26" s="3">
        <f t="shared" si="2"/>
        <v>-0.6746626686656662</v>
      </c>
      <c r="G26" s="23">
        <f t="shared" si="0"/>
        <v>201312</v>
      </c>
      <c r="H26" s="13">
        <f t="shared" si="1"/>
        <v>13.34</v>
      </c>
      <c r="J26" s="12">
        <f t="shared" si="3"/>
        <v>80.13493253373312</v>
      </c>
      <c r="K26" s="12">
        <f t="shared" si="4"/>
        <v>82.27136431784109</v>
      </c>
      <c r="L26" s="16">
        <f t="shared" si="5"/>
        <v>112.02965065615294</v>
      </c>
      <c r="M26" s="7" t="str">
        <f t="shared" si="6"/>
        <v>*</v>
      </c>
      <c r="N26" s="8">
        <f t="shared" si="7"/>
        <v>12.683881555199978</v>
      </c>
    </row>
    <row r="27" spans="1:14" ht="12.75" outlineLevel="1">
      <c r="A27" s="1">
        <v>201401</v>
      </c>
      <c r="B27" s="2">
        <v>16.3</v>
      </c>
      <c r="C27" s="2">
        <v>2891.25</v>
      </c>
      <c r="E27" s="3">
        <f t="shared" si="2"/>
        <v>18.159509202453993</v>
      </c>
      <c r="G27" s="23">
        <f t="shared" si="0"/>
        <v>201401</v>
      </c>
      <c r="H27" s="13">
        <f t="shared" si="1"/>
        <v>16.3</v>
      </c>
      <c r="J27" s="12">
        <f t="shared" si="3"/>
        <v>62.26993865030675</v>
      </c>
      <c r="K27" s="12">
        <f t="shared" si="4"/>
        <v>70.4754601226994</v>
      </c>
      <c r="L27" s="16">
        <f t="shared" si="5"/>
        <v>133.7708619853939</v>
      </c>
      <c r="M27" s="7" t="str">
        <f t="shared" si="6"/>
        <v>*</v>
      </c>
      <c r="N27" s="8">
        <f t="shared" si="7"/>
        <v>28.97397828197674</v>
      </c>
    </row>
    <row r="28" spans="1:14" ht="12.75" outlineLevel="1">
      <c r="A28" s="1">
        <v>201402</v>
      </c>
      <c r="B28" s="2">
        <v>19.27</v>
      </c>
      <c r="C28" s="2">
        <v>3096.9100000000003</v>
      </c>
      <c r="E28" s="3">
        <f t="shared" si="2"/>
        <v>15.412558380902952</v>
      </c>
      <c r="G28" s="23">
        <f t="shared" si="0"/>
        <v>201402</v>
      </c>
      <c r="H28" s="13">
        <f t="shared" si="1"/>
        <v>19.27</v>
      </c>
      <c r="J28" s="12">
        <f t="shared" si="3"/>
        <v>49.76647638816814</v>
      </c>
      <c r="K28" s="12">
        <f t="shared" si="4"/>
        <v>63.79951565473103</v>
      </c>
      <c r="L28" s="16">
        <f t="shared" si="5"/>
        <v>140.1813676992452</v>
      </c>
      <c r="M28" s="7" t="str">
        <f t="shared" si="6"/>
        <v>*</v>
      </c>
      <c r="N28" s="8">
        <f t="shared" si="7"/>
        <v>44.12748865961265</v>
      </c>
    </row>
    <row r="29" spans="1:14" ht="12.75" outlineLevel="1">
      <c r="A29" s="1">
        <v>201403</v>
      </c>
      <c r="B29" s="2">
        <v>18.74</v>
      </c>
      <c r="C29" s="2">
        <v>3129.94</v>
      </c>
      <c r="E29" s="3">
        <f t="shared" si="2"/>
        <v>-2.8281750266809027</v>
      </c>
      <c r="G29" s="23">
        <f t="shared" si="0"/>
        <v>201403</v>
      </c>
      <c r="H29" s="13">
        <f t="shared" si="1"/>
        <v>18.74</v>
      </c>
      <c r="J29" s="12">
        <f t="shared" si="3"/>
        <v>49.733191035218795</v>
      </c>
      <c r="K29" s="12">
        <f t="shared" si="4"/>
        <v>69.79277837068659</v>
      </c>
      <c r="L29" s="16">
        <f t="shared" si="5"/>
        <v>128.84279988365782</v>
      </c>
      <c r="M29" s="7" t="str">
        <f t="shared" si="6"/>
        <v>*</v>
      </c>
      <c r="N29" s="8">
        <f t="shared" si="7"/>
        <v>44.194005094423986</v>
      </c>
    </row>
    <row r="30" spans="1:14" ht="12.75" outlineLevel="1">
      <c r="A30" s="1">
        <v>201404</v>
      </c>
      <c r="B30" s="2">
        <v>23.93</v>
      </c>
      <c r="C30" s="2">
        <v>3089.8</v>
      </c>
      <c r="E30" s="3">
        <f t="shared" si="2"/>
        <v>21.688257417467618</v>
      </c>
      <c r="G30" s="23">
        <f t="shared" si="0"/>
        <v>201404</v>
      </c>
      <c r="H30" s="13">
        <f t="shared" si="1"/>
        <v>23.93</v>
      </c>
      <c r="J30" s="12">
        <f t="shared" si="3"/>
        <v>43.62724613455913</v>
      </c>
      <c r="K30" s="12">
        <f t="shared" si="4"/>
        <v>59.35367042763616</v>
      </c>
      <c r="L30" s="16">
        <f t="shared" si="5"/>
        <v>155.50020371971647</v>
      </c>
      <c r="M30" s="7" t="str">
        <f t="shared" si="6"/>
        <v>*</v>
      </c>
      <c r="N30" s="8">
        <f t="shared" si="7"/>
        <v>48.3904260097271</v>
      </c>
    </row>
    <row r="31" spans="1:14" ht="12.75" outlineLevel="1">
      <c r="A31" s="1">
        <v>201405</v>
      </c>
      <c r="B31" s="2">
        <v>24.65</v>
      </c>
      <c r="C31" s="2">
        <v>3159.1</v>
      </c>
      <c r="E31" s="3">
        <f t="shared" si="2"/>
        <v>2.9208924949290016</v>
      </c>
      <c r="G31" s="23">
        <f t="shared" si="0"/>
        <v>201405</v>
      </c>
      <c r="H31" s="13">
        <f t="shared" si="1"/>
        <v>24.65</v>
      </c>
      <c r="J31" s="12">
        <f t="shared" si="3"/>
        <v>33.83367139959432</v>
      </c>
      <c r="K31" s="12">
        <f t="shared" si="4"/>
        <v>63.13387423935092</v>
      </c>
      <c r="L31" s="16">
        <f t="shared" si="5"/>
        <v>145.1123834813577</v>
      </c>
      <c r="M31" s="7" t="str">
        <f t="shared" si="6"/>
        <v>*</v>
      </c>
      <c r="N31" s="8">
        <f t="shared" si="7"/>
        <v>107.74064034031815</v>
      </c>
    </row>
    <row r="32" spans="1:14" ht="12.75" outlineLevel="1">
      <c r="A32" s="1">
        <v>201406</v>
      </c>
      <c r="B32" s="2">
        <v>25.18</v>
      </c>
      <c r="C32" s="2">
        <v>3127.21</v>
      </c>
      <c r="E32" s="3">
        <f t="shared" si="2"/>
        <v>2.1048451151707748</v>
      </c>
      <c r="G32" s="23">
        <f t="shared" si="0"/>
        <v>201406</v>
      </c>
      <c r="H32" s="13">
        <f t="shared" si="1"/>
        <v>25.18</v>
      </c>
      <c r="J32" s="12">
        <f t="shared" si="3"/>
        <v>36.854646544876886</v>
      </c>
      <c r="K32" s="12">
        <f t="shared" si="4"/>
        <v>67.0671167593328</v>
      </c>
      <c r="L32" s="16">
        <f t="shared" si="5"/>
        <v>140.3834360888709</v>
      </c>
      <c r="M32" s="7" t="str">
        <f t="shared" si="6"/>
        <v>*</v>
      </c>
      <c r="N32" s="8">
        <f t="shared" si="7"/>
        <v>96.89607525047222</v>
      </c>
    </row>
    <row r="33" spans="1:14" ht="12.75" outlineLevel="1">
      <c r="A33" s="1">
        <v>201407</v>
      </c>
      <c r="B33" s="2">
        <v>24.51</v>
      </c>
      <c r="C33" s="2">
        <v>3098.74</v>
      </c>
      <c r="E33" s="3">
        <f t="shared" si="2"/>
        <v>-2.733578131374941</v>
      </c>
      <c r="G33" s="12">
        <f t="shared" si="0"/>
        <v>201407</v>
      </c>
      <c r="H33" s="13">
        <f t="shared" si="1"/>
        <v>24.51</v>
      </c>
      <c r="J33" s="12">
        <f t="shared" si="3"/>
        <v>41.77886576907384</v>
      </c>
      <c r="K33" s="12">
        <f t="shared" si="4"/>
        <v>73.75220998232012</v>
      </c>
      <c r="L33" s="16">
        <f t="shared" si="5"/>
        <v>130.4216203281882</v>
      </c>
      <c r="M33" s="7" t="str">
        <f t="shared" si="6"/>
        <v>*</v>
      </c>
      <c r="N33" s="8">
        <f t="shared" si="7"/>
        <v>78.97299125417037</v>
      </c>
    </row>
    <row r="34" spans="1:14" ht="12.75" outlineLevel="1">
      <c r="A34" s="1">
        <v>201408</v>
      </c>
      <c r="B34" s="2">
        <v>24.72</v>
      </c>
      <c r="C34" s="2">
        <v>3192.72</v>
      </c>
      <c r="E34" s="3">
        <f t="shared" si="2"/>
        <v>0.8495145631067852</v>
      </c>
      <c r="G34" s="12">
        <f t="shared" si="0"/>
        <v>201408</v>
      </c>
      <c r="H34" s="13">
        <f t="shared" si="1"/>
        <v>24.72</v>
      </c>
      <c r="J34" s="12">
        <f t="shared" si="3"/>
        <v>46.076051779935284</v>
      </c>
      <c r="K34" s="12">
        <f t="shared" si="4"/>
        <v>77.61933656957929</v>
      </c>
      <c r="L34" s="16">
        <f t="shared" si="5"/>
        <v>122.02225861881382</v>
      </c>
      <c r="M34" s="7" t="str">
        <f t="shared" si="6"/>
        <v>*</v>
      </c>
      <c r="N34" s="8">
        <f t="shared" si="7"/>
        <v>69.1790756765975</v>
      </c>
    </row>
    <row r="35" spans="1:14" ht="12.75" outlineLevel="1">
      <c r="A35" s="1">
        <v>201409</v>
      </c>
      <c r="B35" s="2">
        <v>22.92</v>
      </c>
      <c r="C35" s="2">
        <v>3221.4</v>
      </c>
      <c r="E35" s="3">
        <f t="shared" si="2"/>
        <v>-7.853403141361244</v>
      </c>
      <c r="G35" s="12">
        <f t="shared" si="0"/>
        <v>201409</v>
      </c>
      <c r="H35" s="13">
        <f t="shared" si="1"/>
        <v>22.92</v>
      </c>
      <c r="J35" s="12">
        <f t="shared" si="3"/>
        <v>55.06108202443281</v>
      </c>
      <c r="K35" s="12">
        <f t="shared" si="4"/>
        <v>87.46000581733566</v>
      </c>
      <c r="L35" s="16">
        <f t="shared" si="5"/>
        <v>108.5683396360834</v>
      </c>
      <c r="M35" s="7">
        <f t="shared" si="6"/>
      </c>
      <c r="N35" s="8">
        <f t="shared" si="7"/>
        <v>47.690507051647835</v>
      </c>
    </row>
    <row r="36" spans="1:14" ht="12.75" outlineLevel="1">
      <c r="A36" s="1">
        <v>201410</v>
      </c>
      <c r="B36" s="2">
        <v>25.77</v>
      </c>
      <c r="C36" s="2">
        <v>3157.15</v>
      </c>
      <c r="E36" s="3">
        <f t="shared" si="2"/>
        <v>11.059371362048886</v>
      </c>
      <c r="G36" s="12">
        <f t="shared" si="0"/>
        <v>201410</v>
      </c>
      <c r="H36" s="13">
        <f t="shared" si="1"/>
        <v>25.77</v>
      </c>
      <c r="J36" s="12">
        <f t="shared" si="3"/>
        <v>52.61932479627474</v>
      </c>
      <c r="K36" s="12">
        <f t="shared" si="4"/>
        <v>81.7358685810374</v>
      </c>
      <c r="L36" s="16">
        <f t="shared" si="5"/>
        <v>119.35214953564844</v>
      </c>
      <c r="M36" s="7" t="str">
        <f t="shared" si="6"/>
        <v>*</v>
      </c>
      <c r="N36" s="8">
        <f t="shared" si="7"/>
        <v>50.44083041161779</v>
      </c>
    </row>
    <row r="37" spans="1:14" ht="12.75" outlineLevel="1">
      <c r="A37" s="1">
        <v>201411</v>
      </c>
      <c r="B37" s="2">
        <v>24.58</v>
      </c>
      <c r="C37" s="2">
        <v>3287.9100000000003</v>
      </c>
      <c r="E37" s="3">
        <f t="shared" si="2"/>
        <v>-4.8413344182262055</v>
      </c>
      <c r="G37" s="12">
        <f t="shared" si="0"/>
        <v>201411</v>
      </c>
      <c r="H37" s="13">
        <f t="shared" si="1"/>
        <v>24.58</v>
      </c>
      <c r="J37" s="12">
        <f t="shared" si="3"/>
        <v>54.63791700569569</v>
      </c>
      <c r="K37" s="12">
        <f t="shared" si="4"/>
        <v>89.473148901546</v>
      </c>
      <c r="L37" s="16">
        <f t="shared" si="5"/>
        <v>105.87620127648152</v>
      </c>
      <c r="M37" s="7">
        <f t="shared" si="6"/>
      </c>
      <c r="N37" s="8">
        <f t="shared" si="7"/>
        <v>45.686059512419234</v>
      </c>
    </row>
    <row r="38" spans="1:14" ht="12.75" outlineLevel="1">
      <c r="A38" s="1">
        <v>201412</v>
      </c>
      <c r="B38" s="2">
        <v>23.24</v>
      </c>
      <c r="C38" s="2">
        <v>3285.26</v>
      </c>
      <c r="E38" s="3">
        <f t="shared" si="2"/>
        <v>-5.76592082616179</v>
      </c>
      <c r="G38" s="12">
        <f t="shared" si="0"/>
        <v>201412</v>
      </c>
      <c r="H38" s="13">
        <f t="shared" si="1"/>
        <v>23.24</v>
      </c>
      <c r="J38" s="12">
        <f t="shared" si="3"/>
        <v>57.40103270223752</v>
      </c>
      <c r="K38" s="12">
        <f t="shared" si="4"/>
        <v>98.1820137693632</v>
      </c>
      <c r="L38" s="16">
        <f t="shared" si="5"/>
        <v>97.49647919056463</v>
      </c>
      <c r="M38" s="7">
        <f t="shared" si="6"/>
      </c>
      <c r="N38" s="8">
        <f t="shared" si="7"/>
        <v>39.88827804705783</v>
      </c>
    </row>
    <row r="39" spans="1:14" ht="12.75" outlineLevel="1">
      <c r="A39" s="1">
        <v>201501</v>
      </c>
      <c r="B39" s="2">
        <v>31.69</v>
      </c>
      <c r="C39" s="2">
        <v>3530.3100000000004</v>
      </c>
      <c r="E39" s="3">
        <f t="shared" si="2"/>
        <v>26.66456295361313</v>
      </c>
      <c r="G39" s="12">
        <f t="shared" si="0"/>
        <v>201501</v>
      </c>
      <c r="H39" s="13">
        <f t="shared" si="1"/>
        <v>31.69</v>
      </c>
      <c r="J39" s="12">
        <f t="shared" si="3"/>
        <v>51.43578415904071</v>
      </c>
      <c r="K39" s="12">
        <f t="shared" si="4"/>
        <v>76.04922688545284</v>
      </c>
      <c r="L39" s="16">
        <f t="shared" si="5"/>
        <v>119.11759206763205</v>
      </c>
      <c r="M39" s="7" t="str">
        <f t="shared" si="6"/>
        <v>*</v>
      </c>
      <c r="N39" s="8">
        <f t="shared" si="7"/>
        <v>41.55478020164266</v>
      </c>
    </row>
    <row r="40" spans="1:14" ht="12.75" outlineLevel="1">
      <c r="A40" s="1">
        <v>201502</v>
      </c>
      <c r="B40" s="2">
        <v>37.349999999999994</v>
      </c>
      <c r="C40" s="2">
        <v>3714.44</v>
      </c>
      <c r="E40" s="3">
        <f t="shared" si="2"/>
        <v>15.153949129852728</v>
      </c>
      <c r="G40" s="12">
        <f t="shared" si="0"/>
        <v>201502</v>
      </c>
      <c r="H40" s="13">
        <f t="shared" si="1"/>
        <v>37.349999999999994</v>
      </c>
      <c r="J40" s="12">
        <f t="shared" si="3"/>
        <v>51.59303882195449</v>
      </c>
      <c r="K40" s="12">
        <f t="shared" si="4"/>
        <v>68.55867916108883</v>
      </c>
      <c r="L40" s="16">
        <f t="shared" si="5"/>
        <v>127.6028954420012</v>
      </c>
      <c r="M40" s="7" t="str">
        <f t="shared" si="6"/>
        <v>*</v>
      </c>
      <c r="N40" s="8">
        <f t="shared" si="7"/>
        <v>41.44497943936931</v>
      </c>
    </row>
    <row r="41" spans="1:14" ht="12.75" outlineLevel="1">
      <c r="A41" s="1">
        <v>201503</v>
      </c>
      <c r="B41" s="2">
        <v>34.120000000000005</v>
      </c>
      <c r="C41" s="2">
        <v>3725.82</v>
      </c>
      <c r="E41" s="3">
        <f t="shared" si="2"/>
        <v>-9.466588511137132</v>
      </c>
      <c r="G41" s="12">
        <f t="shared" si="0"/>
        <v>201503</v>
      </c>
      <c r="H41" s="13">
        <f t="shared" si="1"/>
        <v>34.120000000000005</v>
      </c>
      <c r="J41" s="12">
        <f t="shared" si="3"/>
        <v>54.92379835873387</v>
      </c>
      <c r="K41" s="12">
        <f t="shared" si="4"/>
        <v>78.80519734271198</v>
      </c>
      <c r="L41" s="16">
        <f t="shared" si="5"/>
        <v>112.36368908307578</v>
      </c>
      <c r="M41" s="7" t="str">
        <f t="shared" si="6"/>
        <v>*</v>
      </c>
      <c r="N41" s="8">
        <f t="shared" si="7"/>
        <v>34.879993187575515</v>
      </c>
    </row>
    <row r="42" spans="1:14" ht="12.75" outlineLevel="1">
      <c r="A42" s="1">
        <v>201504</v>
      </c>
      <c r="B42" s="2">
        <v>37.68</v>
      </c>
      <c r="C42" s="2">
        <v>3674.18</v>
      </c>
      <c r="E42" s="3">
        <f t="shared" si="2"/>
        <v>9.447983014861984</v>
      </c>
      <c r="G42" s="12">
        <f t="shared" si="0"/>
        <v>201504</v>
      </c>
      <c r="H42" s="13">
        <f t="shared" si="1"/>
        <v>37.68</v>
      </c>
      <c r="J42" s="12">
        <f t="shared" si="3"/>
        <v>63.50849256900212</v>
      </c>
      <c r="K42" s="12">
        <f t="shared" si="4"/>
        <v>74.40065463552726</v>
      </c>
      <c r="L42" s="16">
        <f t="shared" si="5"/>
        <v>122.46986469295642</v>
      </c>
      <c r="M42" s="7" t="str">
        <f t="shared" si="6"/>
        <v>*</v>
      </c>
      <c r="N42" s="8">
        <f t="shared" si="7"/>
        <v>29.1846815981443</v>
      </c>
    </row>
    <row r="43" spans="1:14" ht="12.75" outlineLevel="1">
      <c r="A43" s="1">
        <v>201505</v>
      </c>
      <c r="B43" s="2">
        <v>36.07</v>
      </c>
      <c r="C43" s="2">
        <v>3708.66</v>
      </c>
      <c r="E43" s="3">
        <f t="shared" si="2"/>
        <v>-4.46354311061824</v>
      </c>
      <c r="G43" s="12">
        <f t="shared" si="0"/>
        <v>201505</v>
      </c>
      <c r="H43" s="13">
        <f t="shared" si="1"/>
        <v>36.07</v>
      </c>
      <c r="J43" s="12">
        <f t="shared" si="3"/>
        <v>68.33934017188798</v>
      </c>
      <c r="K43" s="12">
        <f t="shared" si="4"/>
        <v>80.35994824877554</v>
      </c>
      <c r="L43" s="16">
        <f t="shared" si="5"/>
        <v>113.87027808719667</v>
      </c>
      <c r="M43" s="7" t="str">
        <f t="shared" si="6"/>
        <v>*</v>
      </c>
      <c r="N43" s="8">
        <f t="shared" si="7"/>
        <v>22.966816240543963</v>
      </c>
    </row>
    <row r="44" spans="1:14" ht="12.75" outlineLevel="1">
      <c r="A44" s="1">
        <v>201506</v>
      </c>
      <c r="B44" s="2">
        <v>33.6</v>
      </c>
      <c r="C44" s="2">
        <v>3574.7</v>
      </c>
      <c r="E44" s="3">
        <f t="shared" si="2"/>
        <v>-7.351190476190473</v>
      </c>
      <c r="G44" s="12">
        <f t="shared" si="0"/>
        <v>201506</v>
      </c>
      <c r="H44" s="13">
        <f t="shared" si="1"/>
        <v>33.6</v>
      </c>
      <c r="J44" s="12">
        <f t="shared" si="3"/>
        <v>74.94047619047619</v>
      </c>
      <c r="K44" s="12">
        <f t="shared" si="4"/>
        <v>88.35565476190476</v>
      </c>
      <c r="L44" s="16">
        <f t="shared" si="5"/>
        <v>108.62737348588692</v>
      </c>
      <c r="M44" s="7" t="str">
        <f t="shared" si="6"/>
        <v>*</v>
      </c>
      <c r="N44" s="8">
        <f t="shared" si="7"/>
        <v>15.254215968609325</v>
      </c>
    </row>
    <row r="45" spans="1:14" ht="12.75" outlineLevel="1">
      <c r="A45" s="1">
        <v>201507</v>
      </c>
      <c r="B45" s="2">
        <v>30.14</v>
      </c>
      <c r="C45" s="2">
        <v>3762.64</v>
      </c>
      <c r="E45" s="3">
        <f t="shared" si="2"/>
        <v>-11.479761114797615</v>
      </c>
      <c r="G45" s="12">
        <f t="shared" si="0"/>
        <v>201507</v>
      </c>
      <c r="H45" s="13">
        <f t="shared" si="1"/>
        <v>30.14</v>
      </c>
      <c r="J45" s="12">
        <f t="shared" si="3"/>
        <v>81.32050431320505</v>
      </c>
      <c r="K45" s="12">
        <f t="shared" si="4"/>
        <v>100.05529750055297</v>
      </c>
      <c r="L45" s="16">
        <f t="shared" si="5"/>
        <v>92.60357304740286</v>
      </c>
      <c r="M45" s="7">
        <f t="shared" si="6"/>
      </c>
      <c r="N45" s="8">
        <f t="shared" si="7"/>
        <v>8.378849497466994</v>
      </c>
    </row>
    <row r="46" spans="1:14" ht="12.75" outlineLevel="1">
      <c r="A46" s="1">
        <v>201508</v>
      </c>
      <c r="B46" s="2">
        <v>24.07</v>
      </c>
      <c r="C46" s="2">
        <v>3463.12</v>
      </c>
      <c r="E46" s="3">
        <f t="shared" si="2"/>
        <v>-25.21811383464894</v>
      </c>
      <c r="G46" s="12">
        <f t="shared" si="0"/>
        <v>201508</v>
      </c>
      <c r="H46" s="13">
        <f t="shared" si="1"/>
        <v>24.07</v>
      </c>
      <c r="J46" s="12">
        <f t="shared" si="3"/>
        <v>102.70045700041545</v>
      </c>
      <c r="K46" s="12">
        <f t="shared" si="4"/>
        <v>125.06231823847115</v>
      </c>
      <c r="L46" s="16">
        <f t="shared" si="5"/>
        <v>81.01482457140307</v>
      </c>
      <c r="M46" s="7">
        <f t="shared" si="6"/>
      </c>
      <c r="N46" s="8">
        <f t="shared" si="7"/>
        <v>-8.344687067799578</v>
      </c>
    </row>
    <row r="47" spans="1:14" ht="12.75" outlineLevel="1">
      <c r="A47" s="1">
        <v>201509</v>
      </c>
      <c r="B47" s="2">
        <v>28.09</v>
      </c>
      <c r="C47" s="2">
        <v>3296.76</v>
      </c>
      <c r="E47" s="3">
        <f t="shared" si="2"/>
        <v>14.311142755428977</v>
      </c>
      <c r="G47" s="12">
        <f t="shared" si="0"/>
        <v>201509</v>
      </c>
      <c r="H47" s="13">
        <f t="shared" si="1"/>
        <v>28.09</v>
      </c>
      <c r="J47" s="12">
        <f t="shared" si="3"/>
        <v>81.59487362050552</v>
      </c>
      <c r="K47" s="12">
        <f t="shared" si="4"/>
        <v>108.69823187373916</v>
      </c>
      <c r="L47" s="16">
        <f t="shared" si="5"/>
        <v>98.09012742449899</v>
      </c>
      <c r="M47" s="7">
        <f t="shared" si="6"/>
      </c>
      <c r="N47" s="8">
        <f t="shared" si="7"/>
        <v>4.600106512195285</v>
      </c>
    </row>
    <row r="48" spans="1:14" ht="12.75" outlineLevel="1">
      <c r="A48" s="1">
        <v>201510</v>
      </c>
      <c r="B48" s="2">
        <v>32.190000000000005</v>
      </c>
      <c r="C48" s="2">
        <v>3600.2</v>
      </c>
      <c r="E48" s="3">
        <f t="shared" si="2"/>
        <v>12.736874805840337</v>
      </c>
      <c r="G48" s="12">
        <f t="shared" si="0"/>
        <v>201510</v>
      </c>
      <c r="H48" s="13">
        <f t="shared" si="1"/>
        <v>32.190000000000005</v>
      </c>
      <c r="J48" s="12">
        <f t="shared" si="3"/>
        <v>80.05591798695245</v>
      </c>
      <c r="K48" s="12">
        <f t="shared" si="4"/>
        <v>96.5154809982396</v>
      </c>
      <c r="L48" s="16">
        <f t="shared" si="5"/>
        <v>102.2231713184899</v>
      </c>
      <c r="M48" s="7">
        <f t="shared" si="6"/>
      </c>
      <c r="N48" s="8">
        <f t="shared" si="7"/>
        <v>5.51469450392848</v>
      </c>
    </row>
    <row r="49" spans="1:14" ht="12.75" outlineLevel="1">
      <c r="A49" s="1">
        <v>201511</v>
      </c>
      <c r="B49" s="2">
        <v>32.89</v>
      </c>
      <c r="C49" s="2">
        <v>3760.8900000000003</v>
      </c>
      <c r="E49" s="3">
        <f t="shared" si="2"/>
        <v>2.12830647613255</v>
      </c>
      <c r="G49" s="12">
        <f t="shared" si="0"/>
        <v>201511</v>
      </c>
      <c r="H49" s="13">
        <f t="shared" si="1"/>
        <v>32.89</v>
      </c>
      <c r="J49" s="12">
        <f t="shared" si="3"/>
        <v>74.73396169048343</v>
      </c>
      <c r="K49" s="12">
        <f t="shared" si="4"/>
        <v>96.56683895814328</v>
      </c>
      <c r="L49" s="16">
        <f t="shared" si="5"/>
        <v>98.88876330507445</v>
      </c>
      <c r="M49" s="7">
        <f t="shared" si="6"/>
      </c>
      <c r="N49" s="8">
        <f t="shared" si="7"/>
        <v>9.534635124937289</v>
      </c>
    </row>
    <row r="50" spans="1:14" ht="12.75" outlineLevel="1">
      <c r="A50" s="1">
        <v>201512</v>
      </c>
      <c r="B50" s="2">
        <v>28.77</v>
      </c>
      <c r="C50" s="2">
        <v>3700.3</v>
      </c>
      <c r="E50" s="3">
        <f t="shared" si="2"/>
        <v>-14.320472714633302</v>
      </c>
      <c r="G50" s="12">
        <f t="shared" si="0"/>
        <v>201512</v>
      </c>
      <c r="H50" s="13">
        <f t="shared" si="1"/>
        <v>28.77</v>
      </c>
      <c r="J50" s="12">
        <f t="shared" si="3"/>
        <v>80.77858880778588</v>
      </c>
      <c r="K50" s="12">
        <f t="shared" si="4"/>
        <v>111.9974510485459</v>
      </c>
      <c r="L50" s="16">
        <f t="shared" si="5"/>
        <v>87.49493744923313</v>
      </c>
      <c r="M50" s="7">
        <f t="shared" si="6"/>
      </c>
      <c r="N50" s="8">
        <f t="shared" si="7"/>
        <v>4.4724605435689675</v>
      </c>
    </row>
    <row r="51" spans="1:14" ht="12.75" outlineLevel="1">
      <c r="A51" s="1">
        <v>201601</v>
      </c>
      <c r="B51" s="2">
        <v>31.44</v>
      </c>
      <c r="C51" s="2">
        <v>3486.22</v>
      </c>
      <c r="E51" s="3">
        <f t="shared" si="2"/>
        <v>8.492366412213746</v>
      </c>
      <c r="G51" s="12">
        <f t="shared" si="0"/>
        <v>201601</v>
      </c>
      <c r="H51" s="13">
        <f t="shared" si="1"/>
        <v>31.44</v>
      </c>
      <c r="J51" s="12">
        <f t="shared" si="3"/>
        <v>100.79516539440203</v>
      </c>
      <c r="K51" s="12">
        <f t="shared" si="4"/>
        <v>102.41995335029685</v>
      </c>
      <c r="L51" s="16">
        <f t="shared" si="5"/>
        <v>101.44913519196187</v>
      </c>
      <c r="M51" s="7" t="str">
        <f t="shared" si="6"/>
        <v>*</v>
      </c>
      <c r="N51" s="8">
        <f t="shared" si="7"/>
        <v>-6.374914335782457</v>
      </c>
    </row>
    <row r="52" spans="1:14" ht="12.75" outlineLevel="1">
      <c r="A52" s="1">
        <v>201602</v>
      </c>
      <c r="B52" s="2">
        <v>33.56</v>
      </c>
      <c r="C52" s="2">
        <v>3371.82</v>
      </c>
      <c r="E52" s="3">
        <f t="shared" si="2"/>
        <v>6.317044100119192</v>
      </c>
      <c r="G52" s="12">
        <f t="shared" si="0"/>
        <v>201602</v>
      </c>
      <c r="H52" s="13">
        <f t="shared" si="1"/>
        <v>33.56</v>
      </c>
      <c r="J52" s="12">
        <f t="shared" si="3"/>
        <v>111.29320619785456</v>
      </c>
      <c r="K52" s="12">
        <f t="shared" si="4"/>
        <v>95.00893921334922</v>
      </c>
      <c r="L52" s="16">
        <f t="shared" si="5"/>
        <v>112.18172980103387</v>
      </c>
      <c r="M52" s="7" t="str">
        <f t="shared" si="6"/>
        <v>*</v>
      </c>
      <c r="N52" s="8">
        <f t="shared" si="7"/>
        <v>-12.723079858395518</v>
      </c>
    </row>
    <row r="53" spans="1:14" ht="12.75" outlineLevel="1">
      <c r="A53" s="1">
        <v>201603</v>
      </c>
      <c r="B53" s="2">
        <v>34.33</v>
      </c>
      <c r="C53" s="2">
        <v>3373.04</v>
      </c>
      <c r="E53" s="3">
        <f t="shared" si="2"/>
        <v>2.242936207398765</v>
      </c>
      <c r="G53" s="12">
        <f t="shared" si="0"/>
        <v>201603</v>
      </c>
      <c r="H53" s="13">
        <f t="shared" si="1"/>
        <v>34.33</v>
      </c>
      <c r="J53" s="12">
        <f t="shared" si="3"/>
        <v>99.3882901252549</v>
      </c>
      <c r="K53" s="12">
        <f t="shared" si="4"/>
        <v>92.92892513836296</v>
      </c>
      <c r="L53" s="16">
        <f t="shared" si="5"/>
        <v>113.71330657797685</v>
      </c>
      <c r="M53" s="7" t="str">
        <f t="shared" si="6"/>
        <v>*</v>
      </c>
      <c r="N53" s="8">
        <f t="shared" si="7"/>
        <v>-4.913610571568036</v>
      </c>
    </row>
    <row r="54" spans="1:14" ht="12.75" outlineLevel="1">
      <c r="A54" s="1">
        <v>201604</v>
      </c>
      <c r="B54" s="2">
        <v>35.82</v>
      </c>
      <c r="C54" s="2">
        <v>3409.3700000000003</v>
      </c>
      <c r="E54" s="3">
        <f t="shared" si="2"/>
        <v>4.159687325516477</v>
      </c>
      <c r="G54" s="12">
        <f t="shared" si="0"/>
        <v>201604</v>
      </c>
      <c r="H54" s="13">
        <f t="shared" si="1"/>
        <v>35.82</v>
      </c>
      <c r="J54" s="12">
        <f t="shared" si="3"/>
        <v>105.19262981574539</v>
      </c>
      <c r="K54" s="12">
        <f t="shared" si="4"/>
        <v>88.63065326633166</v>
      </c>
      <c r="L54" s="16">
        <f t="shared" si="5"/>
        <v>117.22722363580382</v>
      </c>
      <c r="M54" s="7" t="str">
        <f t="shared" si="6"/>
        <v>*</v>
      </c>
      <c r="N54" s="8">
        <f t="shared" si="7"/>
        <v>-8.765336736274051</v>
      </c>
    </row>
    <row r="55" spans="1:14" ht="12.75" outlineLevel="1">
      <c r="A55" s="1">
        <v>201605</v>
      </c>
      <c r="B55" s="2">
        <v>31.56</v>
      </c>
      <c r="C55" s="2">
        <v>3514.06</v>
      </c>
      <c r="E55" s="3">
        <f t="shared" si="2"/>
        <v>-13.498098859315595</v>
      </c>
      <c r="G55" s="12">
        <f t="shared" si="0"/>
        <v>201605</v>
      </c>
      <c r="H55" s="13">
        <f t="shared" si="1"/>
        <v>31.56</v>
      </c>
      <c r="J55" s="12">
        <f t="shared" si="3"/>
        <v>114.29024081115337</v>
      </c>
      <c r="K55" s="12">
        <f t="shared" si="4"/>
        <v>99.40325306294888</v>
      </c>
      <c r="L55" s="16">
        <f t="shared" si="5"/>
        <v>100.94481903353685</v>
      </c>
      <c r="M55" s="7">
        <f t="shared" si="6"/>
      </c>
      <c r="N55" s="8">
        <f t="shared" si="7"/>
        <v>-14.498694648442477</v>
      </c>
    </row>
    <row r="56" spans="1:14" ht="12.75" outlineLevel="1">
      <c r="A56" s="1">
        <v>201606</v>
      </c>
      <c r="B56" s="2">
        <v>37.42</v>
      </c>
      <c r="C56" s="2">
        <v>3345.63</v>
      </c>
      <c r="E56" s="3">
        <f t="shared" si="2"/>
        <v>15.660074826296107</v>
      </c>
      <c r="G56" s="12">
        <f t="shared" si="0"/>
        <v>201606</v>
      </c>
      <c r="H56" s="13">
        <f t="shared" si="1"/>
        <v>37.42</v>
      </c>
      <c r="J56" s="12">
        <f t="shared" si="3"/>
        <v>89.79155531801176</v>
      </c>
      <c r="K56" s="12">
        <f t="shared" si="4"/>
        <v>84.68733297701763</v>
      </c>
      <c r="L56" s="16">
        <f t="shared" si="5"/>
        <v>123.77698963569146</v>
      </c>
      <c r="M56" s="7" t="str">
        <f t="shared" si="6"/>
        <v>*</v>
      </c>
      <c r="N56" s="8">
        <f t="shared" si="7"/>
        <v>0.9698638013924681</v>
      </c>
    </row>
    <row r="57" spans="1:14" ht="12.75" outlineLevel="1">
      <c r="A57" s="1">
        <v>201607</v>
      </c>
      <c r="B57" s="2">
        <v>37</v>
      </c>
      <c r="C57" s="2">
        <v>3464.84</v>
      </c>
      <c r="E57" s="3">
        <f t="shared" si="2"/>
        <v>-1.1351351351351398</v>
      </c>
      <c r="G57" s="12">
        <f t="shared" si="0"/>
        <v>201607</v>
      </c>
      <c r="H57" s="13">
        <f t="shared" si="1"/>
        <v>37</v>
      </c>
      <c r="J57" s="12">
        <f t="shared" si="3"/>
        <v>81.45945945945945</v>
      </c>
      <c r="K57" s="12">
        <f t="shared" si="4"/>
        <v>87.19369369369369</v>
      </c>
      <c r="L57" s="16">
        <f t="shared" si="5"/>
        <v>115.26140046638852</v>
      </c>
      <c r="M57" s="7" t="str">
        <f t="shared" si="6"/>
        <v>*</v>
      </c>
      <c r="N57" s="8">
        <f t="shared" si="7"/>
        <v>7.815694367131793</v>
      </c>
    </row>
    <row r="58" spans="1:14" ht="12.75" outlineLevel="1">
      <c r="A58" s="1">
        <v>201608</v>
      </c>
      <c r="B58" s="2">
        <v>40.21</v>
      </c>
      <c r="C58" s="2">
        <v>3553.3700000000003</v>
      </c>
      <c r="E58" s="3">
        <f t="shared" si="2"/>
        <v>7.983088783884608</v>
      </c>
      <c r="G58" s="12">
        <f t="shared" si="0"/>
        <v>201608</v>
      </c>
      <c r="H58" s="13">
        <f t="shared" si="1"/>
        <v>40.21</v>
      </c>
      <c r="J58" s="12">
        <f t="shared" si="3"/>
        <v>59.86073116140264</v>
      </c>
      <c r="K58" s="12">
        <f t="shared" si="4"/>
        <v>83.57788278206083</v>
      </c>
      <c r="L58" s="16">
        <f t="shared" si="5"/>
        <v>117.50526705227954</v>
      </c>
      <c r="M58" s="7" t="str">
        <f t="shared" si="6"/>
        <v>*</v>
      </c>
      <c r="N58" s="8">
        <f t="shared" si="7"/>
        <v>38.742889932231016</v>
      </c>
    </row>
    <row r="59" spans="1:14" ht="12.75" outlineLevel="1">
      <c r="A59" s="1">
        <v>201609</v>
      </c>
      <c r="B59" s="2">
        <v>41.4</v>
      </c>
      <c r="C59" s="2">
        <v>3555.92</v>
      </c>
      <c r="E59" s="3">
        <f t="shared" si="2"/>
        <v>2.874396135265695</v>
      </c>
      <c r="G59" s="12">
        <f t="shared" si="0"/>
        <v>201609</v>
      </c>
      <c r="H59" s="13">
        <f t="shared" si="1"/>
        <v>41.4</v>
      </c>
      <c r="J59" s="12">
        <f t="shared" si="3"/>
        <v>67.85024154589372</v>
      </c>
      <c r="K59" s="12">
        <f t="shared" si="4"/>
        <v>83.85466988727858</v>
      </c>
      <c r="L59" s="16">
        <f t="shared" si="5"/>
        <v>117.75770134356976</v>
      </c>
      <c r="M59" s="7" t="str">
        <f t="shared" si="6"/>
        <v>*</v>
      </c>
      <c r="N59" s="8">
        <f t="shared" si="7"/>
        <v>30.778308065915343</v>
      </c>
    </row>
    <row r="60" spans="1:14" ht="12.75" outlineLevel="1">
      <c r="A60" s="1">
        <v>201610</v>
      </c>
      <c r="B60" s="2">
        <v>42.25</v>
      </c>
      <c r="C60" s="2">
        <v>3540.56</v>
      </c>
      <c r="E60" s="3">
        <f t="shared" si="2"/>
        <v>2.0118343195266304</v>
      </c>
      <c r="G60" s="12">
        <f t="shared" si="0"/>
        <v>201610</v>
      </c>
      <c r="H60" s="13">
        <f t="shared" si="1"/>
        <v>42.25</v>
      </c>
      <c r="J60" s="12">
        <f t="shared" si="3"/>
        <v>76.18934911242604</v>
      </c>
      <c r="K60" s="12">
        <f t="shared" si="4"/>
        <v>84.15187376725838</v>
      </c>
      <c r="L60" s="16">
        <f t="shared" si="5"/>
        <v>117.68406403102708</v>
      </c>
      <c r="M60" s="7" t="str">
        <f t="shared" si="6"/>
        <v>*</v>
      </c>
      <c r="N60" s="8">
        <f t="shared" si="7"/>
        <v>22.323657548617497</v>
      </c>
    </row>
    <row r="61" spans="1:14" ht="12.75" outlineLevel="1">
      <c r="A61" s="1">
        <v>201611</v>
      </c>
      <c r="B61" s="2">
        <v>43.47</v>
      </c>
      <c r="C61" s="2">
        <v>3478.63</v>
      </c>
      <c r="E61" s="3">
        <f t="shared" si="2"/>
        <v>2.8065332413158472</v>
      </c>
      <c r="G61" s="12">
        <f t="shared" si="0"/>
        <v>201611</v>
      </c>
      <c r="H61" s="13">
        <f t="shared" si="1"/>
        <v>43.47</v>
      </c>
      <c r="J61" s="12">
        <f t="shared" si="3"/>
        <v>75.66137566137567</v>
      </c>
      <c r="K61" s="12">
        <f t="shared" si="4"/>
        <v>83.8183421516755</v>
      </c>
      <c r="L61" s="16">
        <f t="shared" si="5"/>
        <v>119.44910326402128</v>
      </c>
      <c r="M61" s="7" t="str">
        <f t="shared" si="6"/>
        <v>*</v>
      </c>
      <c r="N61" s="8">
        <f t="shared" si="7"/>
        <v>22.97410540131362</v>
      </c>
    </row>
    <row r="62" spans="1:14" ht="12.75" outlineLevel="1">
      <c r="A62" s="1">
        <v>201612</v>
      </c>
      <c r="B62" s="2">
        <v>43.690000000000005</v>
      </c>
      <c r="C62" s="2">
        <v>3606.36</v>
      </c>
      <c r="E62" s="3">
        <f t="shared" si="2"/>
        <v>0.5035477225909956</v>
      </c>
      <c r="G62" s="12">
        <f t="shared" si="0"/>
        <v>201612</v>
      </c>
      <c r="H62" s="13">
        <f t="shared" si="1"/>
        <v>43.690000000000005</v>
      </c>
      <c r="J62" s="12">
        <f t="shared" si="3"/>
        <v>65.8503089951934</v>
      </c>
      <c r="K62" s="12">
        <f t="shared" si="4"/>
        <v>86.24208438239107</v>
      </c>
      <c r="L62" s="16">
        <f t="shared" si="5"/>
        <v>111.72866573340694</v>
      </c>
      <c r="M62" s="7" t="str">
        <f t="shared" si="6"/>
        <v>*</v>
      </c>
      <c r="N62" s="8">
        <f t="shared" si="7"/>
        <v>46.37468045503633</v>
      </c>
    </row>
    <row r="63" spans="1:14" ht="12.75" outlineLevel="1">
      <c r="A63" s="1">
        <v>201701</v>
      </c>
      <c r="B63" s="2">
        <v>48.01</v>
      </c>
      <c r="C63" s="2">
        <v>3542.27</v>
      </c>
      <c r="E63" s="3">
        <f t="shared" si="2"/>
        <v>8.998125390543622</v>
      </c>
      <c r="G63" s="12">
        <f t="shared" si="0"/>
        <v>201701</v>
      </c>
      <c r="H63" s="13">
        <f t="shared" si="1"/>
        <v>48.01</v>
      </c>
      <c r="J63" s="12">
        <f t="shared" si="3"/>
        <v>65.48635700895647</v>
      </c>
      <c r="K63" s="12">
        <f t="shared" si="4"/>
        <v>81.35805040616538</v>
      </c>
      <c r="L63" s="16">
        <f t="shared" si="5"/>
        <v>120.74081325511887</v>
      </c>
      <c r="M63" s="7" t="str">
        <f t="shared" si="6"/>
        <v>*</v>
      </c>
      <c r="N63" s="8">
        <f t="shared" si="7"/>
        <v>46.7368376491064</v>
      </c>
    </row>
    <row r="64" spans="1:14" ht="12.75" outlineLevel="1">
      <c r="A64" s="1">
        <v>201702</v>
      </c>
      <c r="B64" s="2">
        <v>48.309999999999995</v>
      </c>
      <c r="C64" s="2">
        <v>3584.13</v>
      </c>
      <c r="E64" s="3">
        <f t="shared" si="2"/>
        <v>0.6209894431794601</v>
      </c>
      <c r="G64" s="12">
        <f t="shared" si="0"/>
        <v>201702</v>
      </c>
      <c r="H64" s="13">
        <f t="shared" si="1"/>
        <v>48.309999999999995</v>
      </c>
      <c r="J64" s="12">
        <f t="shared" si="3"/>
        <v>69.46801904367626</v>
      </c>
      <c r="K64" s="12">
        <f t="shared" si="4"/>
        <v>83.39715724832678</v>
      </c>
      <c r="L64" s="16">
        <f t="shared" si="5"/>
        <v>117.00485673327212</v>
      </c>
      <c r="M64" s="7" t="str">
        <f t="shared" si="6"/>
        <v>*</v>
      </c>
      <c r="N64" s="8">
        <f t="shared" si="7"/>
        <v>40.097420250373695</v>
      </c>
    </row>
    <row r="65" spans="1:14" ht="12.75" outlineLevel="1">
      <c r="A65" s="1">
        <v>201703</v>
      </c>
      <c r="B65" s="2">
        <v>46.849999999999994</v>
      </c>
      <c r="C65" s="2">
        <v>3817.02</v>
      </c>
      <c r="E65" s="3">
        <f t="shared" si="2"/>
        <v>-3.1163287086446125</v>
      </c>
      <c r="G65" s="12">
        <f t="shared" si="0"/>
        <v>201703</v>
      </c>
      <c r="H65" s="13">
        <f t="shared" si="1"/>
        <v>46.849999999999994</v>
      </c>
      <c r="J65" s="12">
        <f t="shared" si="3"/>
        <v>73.27641408751334</v>
      </c>
      <c r="K65" s="12">
        <f t="shared" si="4"/>
        <v>88.2230522945571</v>
      </c>
      <c r="L65" s="16">
        <f t="shared" si="5"/>
        <v>104.9548785338033</v>
      </c>
      <c r="M65" s="7" t="str">
        <f t="shared" si="6"/>
        <v>*</v>
      </c>
      <c r="N65" s="8">
        <f t="shared" si="7"/>
        <v>32.6500797121244</v>
      </c>
    </row>
    <row r="66" spans="1:14" ht="12.75" outlineLevel="1">
      <c r="A66" s="1">
        <v>201704</v>
      </c>
      <c r="B66" s="2">
        <v>46.220000000000006</v>
      </c>
      <c r="C66" s="2">
        <v>3875.53</v>
      </c>
      <c r="E66" s="3">
        <f t="shared" si="2"/>
        <v>-1.3630463003028739</v>
      </c>
      <c r="G66" s="12">
        <f t="shared" si="0"/>
        <v>201704</v>
      </c>
      <c r="H66" s="13">
        <f t="shared" si="1"/>
        <v>46.220000000000006</v>
      </c>
      <c r="J66" s="12">
        <f t="shared" si="3"/>
        <v>77.49891821722197</v>
      </c>
      <c r="K66" s="12">
        <f t="shared" si="4"/>
        <v>91.30066349343716</v>
      </c>
      <c r="L66" s="16">
        <f t="shared" si="5"/>
        <v>100.98374635159466</v>
      </c>
      <c r="M66" s="7">
        <f t="shared" si="6"/>
      </c>
      <c r="N66" s="8">
        <f t="shared" si="7"/>
        <v>26.001381079844425</v>
      </c>
    </row>
    <row r="67" spans="1:14" ht="12.75" outlineLevel="1">
      <c r="A67" s="1">
        <v>201705</v>
      </c>
      <c r="B67" s="2">
        <v>42.67</v>
      </c>
      <c r="C67" s="2">
        <v>3888.32</v>
      </c>
      <c r="E67" s="3">
        <f t="shared" si="2"/>
        <v>-8.319662526365137</v>
      </c>
      <c r="G67" s="12">
        <f aca="true" t="shared" si="8" ref="G67:G98">A67</f>
        <v>201705</v>
      </c>
      <c r="H67" s="13">
        <f aca="true" t="shared" si="9" ref="H67:H98">$B67</f>
        <v>42.67</v>
      </c>
      <c r="J67" s="12">
        <f t="shared" si="3"/>
        <v>73.9629716428404</v>
      </c>
      <c r="K67" s="12">
        <f t="shared" si="4"/>
        <v>101.06632294352003</v>
      </c>
      <c r="L67" s="16">
        <f t="shared" si="5"/>
        <v>91.71963285461486</v>
      </c>
      <c r="M67" s="7">
        <f t="shared" si="6"/>
      </c>
      <c r="N67" s="8">
        <f t="shared" si="7"/>
        <v>36.698634504123504</v>
      </c>
    </row>
    <row r="68" spans="1:14" ht="12.75" outlineLevel="1">
      <c r="A68" s="1">
        <v>201706</v>
      </c>
      <c r="B68" s="2">
        <v>40.7</v>
      </c>
      <c r="C68" s="2">
        <v>3793.62</v>
      </c>
      <c r="E68" s="3">
        <f aca="true" t="shared" si="10" ref="E68:E98">100*($B68-$B67)/$B68</f>
        <v>-4.840294840294837</v>
      </c>
      <c r="G68" s="12">
        <f t="shared" si="8"/>
        <v>201706</v>
      </c>
      <c r="H68" s="13">
        <f t="shared" si="9"/>
        <v>40.7</v>
      </c>
      <c r="J68" s="12">
        <f t="shared" si="3"/>
        <v>91.94103194103194</v>
      </c>
      <c r="K68" s="12">
        <f t="shared" si="4"/>
        <v>106.62981162981164</v>
      </c>
      <c r="L68" s="16">
        <f t="shared" si="5"/>
        <v>90.02712626661894</v>
      </c>
      <c r="M68" s="7">
        <f t="shared" si="6"/>
      </c>
      <c r="N68" s="8">
        <f t="shared" si="7"/>
        <v>11.88276625635401</v>
      </c>
    </row>
    <row r="69" spans="1:14" ht="12.75" outlineLevel="1">
      <c r="A69" s="1">
        <v>201707</v>
      </c>
      <c r="B69" s="2">
        <v>42.065000000000005</v>
      </c>
      <c r="C69" s="2">
        <v>3942.46</v>
      </c>
      <c r="E69" s="3">
        <f t="shared" si="10"/>
        <v>3.2449780102222796</v>
      </c>
      <c r="G69" s="12">
        <f t="shared" si="8"/>
        <v>201707</v>
      </c>
      <c r="H69" s="13">
        <f t="shared" si="9"/>
        <v>42.065000000000005</v>
      </c>
      <c r="J69" s="12">
        <f t="shared" si="3"/>
        <v>87.95911089979792</v>
      </c>
      <c r="K69" s="12">
        <f t="shared" si="4"/>
        <v>104.17310511509964</v>
      </c>
      <c r="L69" s="16">
        <f t="shared" si="5"/>
        <v>89.6403962082231</v>
      </c>
      <c r="M69" s="7">
        <f t="shared" si="6"/>
      </c>
      <c r="N69" s="8">
        <f t="shared" si="7"/>
        <v>19.202467428973563</v>
      </c>
    </row>
    <row r="70" spans="1:14" ht="12.75" outlineLevel="1">
      <c r="A70" s="1">
        <v>201708</v>
      </c>
      <c r="B70" s="2">
        <v>44.335</v>
      </c>
      <c r="C70" s="2">
        <v>3887.55</v>
      </c>
      <c r="E70" s="3">
        <f t="shared" si="10"/>
        <v>5.120108266606509</v>
      </c>
      <c r="G70" s="12">
        <f t="shared" si="8"/>
        <v>201708</v>
      </c>
      <c r="H70" s="13">
        <f t="shared" si="9"/>
        <v>44.335</v>
      </c>
      <c r="J70" s="12">
        <f t="shared" si="3"/>
        <v>90.69583850231194</v>
      </c>
      <c r="K70" s="12">
        <f t="shared" si="4"/>
        <v>99.61467613999474</v>
      </c>
      <c r="L70" s="16">
        <f t="shared" si="5"/>
        <v>95.78558525246584</v>
      </c>
      <c r="M70" s="7">
        <f t="shared" si="6"/>
      </c>
      <c r="N70" s="8">
        <f t="shared" si="7"/>
        <v>15.344726392955922</v>
      </c>
    </row>
    <row r="71" spans="1:14" ht="12.75" outlineLevel="1">
      <c r="A71" s="1">
        <v>201709</v>
      </c>
      <c r="B71" s="2">
        <v>44.33</v>
      </c>
      <c r="C71" s="2">
        <v>4017.75</v>
      </c>
      <c r="E71" s="3">
        <f t="shared" si="10"/>
        <v>-0.011279043537113825</v>
      </c>
      <c r="G71" s="12">
        <f t="shared" si="8"/>
        <v>201709</v>
      </c>
      <c r="H71" s="13">
        <f t="shared" si="9"/>
        <v>44.33</v>
      </c>
      <c r="J71" s="12">
        <f t="shared" si="3"/>
        <v>93.39048048725468</v>
      </c>
      <c r="K71" s="12">
        <f t="shared" si="4"/>
        <v>100.17670501541468</v>
      </c>
      <c r="L71" s="16">
        <f t="shared" si="5"/>
        <v>93.11776598773979</v>
      </c>
      <c r="M71" s="7">
        <f t="shared" si="6"/>
      </c>
      <c r="N71" s="8">
        <f t="shared" si="7"/>
        <v>10.266135471891607</v>
      </c>
    </row>
    <row r="72" spans="1:14" ht="12.75" outlineLevel="1">
      <c r="A72" s="1">
        <v>201710</v>
      </c>
      <c r="B72" s="2">
        <v>46.185</v>
      </c>
      <c r="C72" s="2">
        <v>4096.38</v>
      </c>
      <c r="E72" s="3">
        <f t="shared" si="10"/>
        <v>4.016455559164239</v>
      </c>
      <c r="G72" s="12">
        <f t="shared" si="8"/>
        <v>201710</v>
      </c>
      <c r="H72" s="13">
        <f t="shared" si="9"/>
        <v>46.185</v>
      </c>
      <c r="J72" s="12">
        <f t="shared" si="3"/>
        <v>91.47991772220418</v>
      </c>
      <c r="K72" s="12">
        <f t="shared" si="4"/>
        <v>96.86315903431851</v>
      </c>
      <c r="L72" s="16">
        <f t="shared" si="5"/>
        <v>95.62197934075277</v>
      </c>
      <c r="M72" s="7">
        <f t="shared" si="6"/>
      </c>
      <c r="N72" s="8">
        <f t="shared" si="7"/>
        <v>13.618420909011798</v>
      </c>
    </row>
    <row r="73" spans="1:14" ht="12.75" outlineLevel="1">
      <c r="A73" s="1">
        <v>201711</v>
      </c>
      <c r="B73" s="2">
        <v>42.945</v>
      </c>
      <c r="C73" s="2">
        <v>3984.1</v>
      </c>
      <c r="E73" s="3">
        <f t="shared" si="10"/>
        <v>-7.5445337059029045</v>
      </c>
      <c r="G73" s="12">
        <f t="shared" si="8"/>
        <v>201711</v>
      </c>
      <c r="H73" s="13">
        <f t="shared" si="9"/>
        <v>42.945</v>
      </c>
      <c r="J73" s="12">
        <f t="shared" si="3"/>
        <v>101.22249388753056</v>
      </c>
      <c r="K73" s="12">
        <f t="shared" si="4"/>
        <v>104.06915822563744</v>
      </c>
      <c r="L73" s="16">
        <f t="shared" si="5"/>
        <v>92.525033659521</v>
      </c>
      <c r="M73" s="7">
        <f t="shared" si="6"/>
      </c>
      <c r="N73" s="8">
        <f t="shared" si="7"/>
        <v>-4.330099317924469</v>
      </c>
    </row>
    <row r="74" spans="1:14" ht="12.75" outlineLevel="1">
      <c r="A74" s="1">
        <v>201712</v>
      </c>
      <c r="B74" s="2">
        <v>42.925</v>
      </c>
      <c r="C74" s="2">
        <v>3977.88</v>
      </c>
      <c r="E74" s="3">
        <f t="shared" si="10"/>
        <v>-0.04659289458358329</v>
      </c>
      <c r="G74" s="12">
        <f t="shared" si="8"/>
        <v>201712</v>
      </c>
      <c r="H74" s="13">
        <f t="shared" si="9"/>
        <v>42.925</v>
      </c>
      <c r="J74" s="12">
        <f t="shared" si="3"/>
        <v>101.7821782178218</v>
      </c>
      <c r="K74" s="12">
        <f t="shared" si="4"/>
        <v>103.96913220733839</v>
      </c>
      <c r="L74" s="16">
        <f t="shared" si="5"/>
        <v>93.50745672124857</v>
      </c>
      <c r="M74" s="7">
        <f t="shared" si="6"/>
      </c>
      <c r="N74" s="8">
        <f t="shared" si="7"/>
        <v>-5.219984453236879</v>
      </c>
    </row>
    <row r="75" spans="1:14" ht="12.75" outlineLevel="1">
      <c r="A75" s="1">
        <v>201801</v>
      </c>
      <c r="B75" s="2">
        <v>47.9</v>
      </c>
      <c r="C75" s="9">
        <v>4111.650000000001</v>
      </c>
      <c r="E75" s="3">
        <f t="shared" si="10"/>
        <v>10.38622129436326</v>
      </c>
      <c r="G75" s="12">
        <f t="shared" si="8"/>
        <v>201801</v>
      </c>
      <c r="H75" s="13">
        <f t="shared" si="9"/>
        <v>47.9</v>
      </c>
      <c r="J75" s="12">
        <f t="shared" si="3"/>
        <v>100.22964509394572</v>
      </c>
      <c r="K75" s="12">
        <f t="shared" si="4"/>
        <v>93.15153096729297</v>
      </c>
      <c r="L75" s="16">
        <f t="shared" si="5"/>
        <v>102.20973391707686</v>
      </c>
      <c r="M75" s="7" t="str">
        <f t="shared" si="6"/>
        <v>*</v>
      </c>
      <c r="N75" s="8">
        <f t="shared" si="7"/>
        <v>-2.854090357177909</v>
      </c>
    </row>
    <row r="76" spans="1:14" ht="12.75" outlineLevel="1">
      <c r="A76" s="1">
        <v>201802</v>
      </c>
      <c r="B76" s="2">
        <v>42.82</v>
      </c>
      <c r="C76" s="2">
        <v>3994.45</v>
      </c>
      <c r="E76" s="3">
        <f t="shared" si="10"/>
        <v>-11.863615133115363</v>
      </c>
      <c r="G76" s="12">
        <f t="shared" si="8"/>
        <v>201802</v>
      </c>
      <c r="H76" s="13">
        <f t="shared" si="9"/>
        <v>42.82</v>
      </c>
      <c r="I76"/>
      <c r="J76" s="12">
        <f t="shared" si="3"/>
        <v>112.82111163007939</v>
      </c>
      <c r="K76" s="12">
        <f t="shared" si="4"/>
        <v>103.1342441226841</v>
      </c>
      <c r="L76" s="16">
        <f t="shared" si="5"/>
        <v>95.85514575638001</v>
      </c>
      <c r="M76" s="7">
        <f t="shared" si="6"/>
      </c>
      <c r="N76" s="8">
        <f t="shared" si="7"/>
        <v>-18.774401856126065</v>
      </c>
    </row>
    <row r="77" spans="1:14" ht="12.75" outlineLevel="1">
      <c r="A77" s="1">
        <v>201803</v>
      </c>
      <c r="B77" s="2">
        <v>38.83</v>
      </c>
      <c r="C77" s="2">
        <v>3857.1</v>
      </c>
      <c r="E77" s="3">
        <f t="shared" si="10"/>
        <v>-10.27556013391708</v>
      </c>
      <c r="G77" s="12">
        <f t="shared" si="8"/>
        <v>201803</v>
      </c>
      <c r="H77" s="13">
        <f t="shared" si="9"/>
        <v>38.83</v>
      </c>
      <c r="I77"/>
      <c r="J77" s="12">
        <f t="shared" si="3"/>
        <v>120.65413340200874</v>
      </c>
      <c r="K77" s="12">
        <f t="shared" si="4"/>
        <v>112.01068761267064</v>
      </c>
      <c r="L77" s="16">
        <f t="shared" si="5"/>
        <v>91.47915054963515</v>
      </c>
      <c r="M77" s="7">
        <f t="shared" si="6"/>
      </c>
      <c r="N77" s="8">
        <f t="shared" si="7"/>
        <v>-26.054811451540086</v>
      </c>
    </row>
    <row r="78" spans="1:14" ht="12.75" outlineLevel="1">
      <c r="A78" s="1">
        <v>201804</v>
      </c>
      <c r="B78" s="2">
        <v>40.37</v>
      </c>
      <c r="C78" s="2">
        <v>3910.3</v>
      </c>
      <c r="E78" s="3">
        <f t="shared" si="10"/>
        <v>3.814713896457764</v>
      </c>
      <c r="G78" s="12">
        <f t="shared" si="8"/>
        <v>201804</v>
      </c>
      <c r="H78" s="13">
        <f t="shared" si="9"/>
        <v>40.37</v>
      </c>
      <c r="I78"/>
      <c r="J78" s="12">
        <f t="shared" si="3"/>
        <v>114.49095863264803</v>
      </c>
      <c r="K78" s="12">
        <f t="shared" si="4"/>
        <v>106.53022046073815</v>
      </c>
      <c r="L78" s="16">
        <f t="shared" si="5"/>
        <v>94.9462592994657</v>
      </c>
      <c r="M78" s="7">
        <f t="shared" si="6"/>
      </c>
      <c r="N78" s="8">
        <f t="shared" si="7"/>
        <v>-19.2495248896435</v>
      </c>
    </row>
    <row r="79" spans="1:14" ht="12.75" outlineLevel="1">
      <c r="A79" s="1">
        <v>201805</v>
      </c>
      <c r="B79" s="2">
        <v>39.64</v>
      </c>
      <c r="C79" s="9">
        <v>3764.22</v>
      </c>
      <c r="E79" s="3">
        <f t="shared" si="10"/>
        <v>-1.84157416750756</v>
      </c>
      <c r="G79" s="12">
        <f t="shared" si="8"/>
        <v>201805</v>
      </c>
      <c r="H79" s="13">
        <f t="shared" si="9"/>
        <v>39.64</v>
      </c>
      <c r="I79"/>
      <c r="J79" s="12">
        <f aca="true" t="shared" si="11" ref="J79:J98">100-100*($B79-$B67)/$B79</f>
        <v>107.64379414732593</v>
      </c>
      <c r="K79" s="12">
        <f aca="true" t="shared" si="12" ref="K79:K98">100*AVERAGE($B68:$B79)/$B79</f>
        <v>107.85507063572149</v>
      </c>
      <c r="L79" s="16">
        <f aca="true" t="shared" si="13" ref="L79:L98">100*(AVERAGE($C68:$C79)/$C79)/(AVERAGE($B68:$B79)/$B79)</f>
        <v>97.16461622511147</v>
      </c>
      <c r="M79" s="7">
        <f aca="true" t="shared" si="14" ref="M79:M98">IF(AND(AVERAGE($B71:$B79)/$B79&lt;1,(AVERAGE($C71:$C79)/$C79/(AVERAGE($B71:$B79)/$B79))&gt;1),"*","")</f>
      </c>
      <c r="N79" s="8">
        <f aca="true" t="shared" si="15" ref="N79:N98">100*AVERAGE($E68:$E79)/STDEVA($E68:$E79)</f>
        <v>-12.196655758935558</v>
      </c>
    </row>
    <row r="80" spans="1:14" ht="12.75" outlineLevel="1">
      <c r="A80" s="1">
        <v>201806</v>
      </c>
      <c r="B80" s="2">
        <v>36.809999999999995</v>
      </c>
      <c r="C80" s="9">
        <v>3719.86</v>
      </c>
      <c r="E80" s="3">
        <f t="shared" si="10"/>
        <v>-7.688128226025553</v>
      </c>
      <c r="G80" s="12">
        <f t="shared" si="8"/>
        <v>201806</v>
      </c>
      <c r="H80" s="13">
        <f t="shared" si="9"/>
        <v>36.809999999999995</v>
      </c>
      <c r="I80"/>
      <c r="J80" s="12">
        <f t="shared" si="11"/>
        <v>110.56778049443088</v>
      </c>
      <c r="K80" s="12">
        <f t="shared" si="12"/>
        <v>115.26645838993028</v>
      </c>
      <c r="L80" s="16">
        <f t="shared" si="13"/>
        <v>91.85798750338706</v>
      </c>
      <c r="M80" s="7">
        <f t="shared" si="14"/>
      </c>
      <c r="N80" s="8">
        <f t="shared" si="15"/>
        <v>-15.267477912747486</v>
      </c>
    </row>
    <row r="81" spans="1:14" ht="12.75" outlineLevel="1">
      <c r="A81" s="1">
        <v>201807</v>
      </c>
      <c r="B81" s="2">
        <v>40.379999999999995</v>
      </c>
      <c r="C81" s="2">
        <v>3899.04</v>
      </c>
      <c r="E81" s="3">
        <f t="shared" si="10"/>
        <v>8.841010401188708</v>
      </c>
      <c r="G81" s="12">
        <f t="shared" si="8"/>
        <v>201807</v>
      </c>
      <c r="H81" s="13">
        <f t="shared" si="9"/>
        <v>40.379999999999995</v>
      </c>
      <c r="I81"/>
      <c r="J81" s="12">
        <f t="shared" si="11"/>
        <v>104.17285785042102</v>
      </c>
      <c r="K81" s="12">
        <f t="shared" si="12"/>
        <v>104.72800066039294</v>
      </c>
      <c r="L81" s="16">
        <f t="shared" si="13"/>
        <v>96.36666040209938</v>
      </c>
      <c r="M81" s="7">
        <f t="shared" si="14"/>
      </c>
      <c r="N81" s="8">
        <f t="shared" si="15"/>
        <v>-7.973222297059871</v>
      </c>
    </row>
    <row r="82" spans="1:14" ht="12.75" outlineLevel="1">
      <c r="A82" s="1">
        <v>201808</v>
      </c>
      <c r="B82" s="2">
        <v>38.720000000000006</v>
      </c>
      <c r="C82" s="2">
        <v>3740.71</v>
      </c>
      <c r="E82" s="3">
        <f t="shared" si="10"/>
        <v>-4.2871900826446</v>
      </c>
      <c r="G82" s="12">
        <f t="shared" si="8"/>
        <v>201808</v>
      </c>
      <c r="H82" s="13">
        <f t="shared" si="9"/>
        <v>38.720000000000006</v>
      </c>
      <c r="I82"/>
      <c r="J82" s="12">
        <f t="shared" si="11"/>
        <v>114.50154958677685</v>
      </c>
      <c r="K82" s="12">
        <f t="shared" si="12"/>
        <v>108.00942665289254</v>
      </c>
      <c r="L82" s="16">
        <f t="shared" si="13"/>
        <v>97.09100334023249</v>
      </c>
      <c r="M82" s="7">
        <f t="shared" si="14"/>
      </c>
      <c r="N82" s="8">
        <f t="shared" si="15"/>
        <v>-18.96593956117286</v>
      </c>
    </row>
    <row r="83" spans="1:14" ht="12.75" outlineLevel="1">
      <c r="A83" s="1">
        <v>201809</v>
      </c>
      <c r="B83" s="2">
        <v>39.49</v>
      </c>
      <c r="C83" s="9">
        <v>3706.74</v>
      </c>
      <c r="E83" s="3">
        <f t="shared" si="10"/>
        <v>1.9498607242339732</v>
      </c>
      <c r="G83" s="12">
        <f t="shared" si="8"/>
        <v>201809</v>
      </c>
      <c r="H83" s="13">
        <f t="shared" si="9"/>
        <v>39.49</v>
      </c>
      <c r="I83"/>
      <c r="J83" s="12">
        <f t="shared" si="11"/>
        <v>112.25626740947074</v>
      </c>
      <c r="K83" s="12">
        <f t="shared" si="12"/>
        <v>104.8820376466616</v>
      </c>
      <c r="L83" s="16">
        <f t="shared" si="13"/>
        <v>100.23573614041159</v>
      </c>
      <c r="M83" s="7">
        <f t="shared" si="14"/>
      </c>
      <c r="N83" s="8">
        <f t="shared" si="15"/>
        <v>-16.58491650914097</v>
      </c>
    </row>
    <row r="84" spans="1:14" ht="12.75" outlineLevel="1">
      <c r="A84" s="1">
        <v>201810</v>
      </c>
      <c r="B84" s="2">
        <v>30.1</v>
      </c>
      <c r="C84" s="2">
        <v>3447.07</v>
      </c>
      <c r="E84" s="3">
        <f t="shared" si="10"/>
        <v>-31.196013289036543</v>
      </c>
      <c r="G84" s="12">
        <f t="shared" si="8"/>
        <v>201810</v>
      </c>
      <c r="H84" s="13">
        <f t="shared" si="9"/>
        <v>30.1</v>
      </c>
      <c r="I84"/>
      <c r="J84" s="12">
        <f t="shared" si="11"/>
        <v>153.43853820598008</v>
      </c>
      <c r="K84" s="12">
        <f t="shared" si="12"/>
        <v>133.14784053156149</v>
      </c>
      <c r="L84" s="16">
        <f t="shared" si="13"/>
        <v>83.72574708663248</v>
      </c>
      <c r="M84" s="7">
        <f t="shared" si="14"/>
      </c>
      <c r="N84" s="8">
        <f t="shared" si="15"/>
        <v>-37.348988843937434</v>
      </c>
    </row>
    <row r="85" spans="1:14" ht="12.75" outlineLevel="1">
      <c r="A85" s="1">
        <v>201811</v>
      </c>
      <c r="B85" s="2">
        <v>24.89</v>
      </c>
      <c r="C85" s="2">
        <v>3487.9</v>
      </c>
      <c r="E85" s="3">
        <f t="shared" si="10"/>
        <v>-20.932101245480116</v>
      </c>
      <c r="G85" s="12">
        <f t="shared" si="8"/>
        <v>201811</v>
      </c>
      <c r="H85" s="13">
        <f t="shared" si="9"/>
        <v>24.89</v>
      </c>
      <c r="I85"/>
      <c r="J85" s="12">
        <f t="shared" si="11"/>
        <v>172.53917235837685</v>
      </c>
      <c r="K85" s="12">
        <f t="shared" si="12"/>
        <v>154.97355028793356</v>
      </c>
      <c r="L85" s="16">
        <f t="shared" si="13"/>
        <v>70.32716415688924</v>
      </c>
      <c r="M85" s="7">
        <f t="shared" si="14"/>
      </c>
      <c r="N85" s="8">
        <f t="shared" si="15"/>
        <v>-43.481063832817235</v>
      </c>
    </row>
    <row r="86" spans="1:14" ht="12.75" outlineLevel="1">
      <c r="A86" s="1">
        <v>201812</v>
      </c>
      <c r="B86" s="2">
        <v>23.05</v>
      </c>
      <c r="C86" s="9">
        <v>3243.63</v>
      </c>
      <c r="E86" s="3">
        <f t="shared" si="10"/>
        <v>-7.982646420824294</v>
      </c>
      <c r="G86" s="12">
        <f t="shared" si="8"/>
        <v>201812</v>
      </c>
      <c r="H86" s="13">
        <f t="shared" si="9"/>
        <v>23.05</v>
      </c>
      <c r="I86"/>
      <c r="J86" s="12">
        <f t="shared" si="11"/>
        <v>186.22559652928413</v>
      </c>
      <c r="K86" s="12">
        <f t="shared" si="12"/>
        <v>160.15907447577732</v>
      </c>
      <c r="L86" s="16">
        <f t="shared" si="13"/>
        <v>71.99702968434556</v>
      </c>
      <c r="M86" s="7">
        <f t="shared" si="14"/>
      </c>
      <c r="N86" s="8">
        <f t="shared" si="15"/>
        <v>-49.331229268444886</v>
      </c>
    </row>
    <row r="87" spans="1:14" ht="12.75" outlineLevel="1">
      <c r="A87" s="1">
        <v>201901</v>
      </c>
      <c r="B87" s="2">
        <v>26.85</v>
      </c>
      <c r="C87" s="9">
        <v>3507.84</v>
      </c>
      <c r="E87" s="3">
        <f t="shared" si="10"/>
        <v>14.152700186219741</v>
      </c>
      <c r="G87" s="12">
        <f t="shared" si="8"/>
        <v>201901</v>
      </c>
      <c r="H87" s="13">
        <f t="shared" si="9"/>
        <v>26.85</v>
      </c>
      <c r="I87"/>
      <c r="J87" s="12">
        <f t="shared" si="11"/>
        <v>178.39851024208565</v>
      </c>
      <c r="K87" s="12">
        <f t="shared" si="12"/>
        <v>130.9590316573557</v>
      </c>
      <c r="L87" s="16">
        <f t="shared" si="13"/>
        <v>80.32300612956772</v>
      </c>
      <c r="M87" s="7">
        <f t="shared" si="14"/>
      </c>
      <c r="N87" s="8">
        <f t="shared" si="15"/>
        <v>-44.83575635035472</v>
      </c>
    </row>
    <row r="88" spans="1:14" ht="12.75" outlineLevel="1">
      <c r="A88" s="1">
        <v>201902</v>
      </c>
      <c r="B88" s="2">
        <v>28.72</v>
      </c>
      <c r="C88" s="9">
        <v>3604.48</v>
      </c>
      <c r="E88" s="3">
        <f t="shared" si="10"/>
        <v>6.511142061281328</v>
      </c>
      <c r="G88" s="12">
        <f t="shared" si="8"/>
        <v>201902</v>
      </c>
      <c r="H88" s="13">
        <f t="shared" si="9"/>
        <v>28.72</v>
      </c>
      <c r="I88"/>
      <c r="J88" s="12">
        <f t="shared" si="11"/>
        <v>149.09470752089138</v>
      </c>
      <c r="K88" s="12">
        <f t="shared" si="12"/>
        <v>118.34087743732593</v>
      </c>
      <c r="L88" s="16">
        <f t="shared" si="13"/>
        <v>85.74246127968378</v>
      </c>
      <c r="M88" s="7">
        <f t="shared" si="14"/>
      </c>
      <c r="N88" s="8">
        <f t="shared" si="15"/>
        <v>-31.867120872389087</v>
      </c>
    </row>
    <row r="89" spans="1:14" ht="12.75" outlineLevel="1">
      <c r="A89" s="1">
        <v>201903</v>
      </c>
      <c r="E89" s="3" t="e">
        <f t="shared" si="10"/>
        <v>#DIV/0!</v>
      </c>
      <c r="G89" s="12">
        <f t="shared" si="8"/>
        <v>201903</v>
      </c>
      <c r="H89" s="13">
        <f t="shared" si="9"/>
        <v>0</v>
      </c>
      <c r="I89"/>
      <c r="J89" s="12" t="e">
        <f t="shared" si="11"/>
        <v>#DIV/0!</v>
      </c>
      <c r="K89" s="12" t="e">
        <f t="shared" si="12"/>
        <v>#DIV/0!</v>
      </c>
      <c r="L89" s="16" t="e">
        <f t="shared" si="13"/>
        <v>#DIV/0!</v>
      </c>
      <c r="M89" s="7" t="e">
        <f t="shared" si="14"/>
        <v>#DIV/0!</v>
      </c>
      <c r="N89" s="8" t="e">
        <f t="shared" si="15"/>
        <v>#DIV/0!</v>
      </c>
    </row>
    <row r="90" spans="1:14" ht="12.75" outlineLevel="1">
      <c r="A90" s="1">
        <v>201904</v>
      </c>
      <c r="E90" s="3" t="e">
        <f t="shared" si="10"/>
        <v>#DIV/0!</v>
      </c>
      <c r="G90" s="12">
        <f t="shared" si="8"/>
        <v>201904</v>
      </c>
      <c r="H90" s="13">
        <f t="shared" si="9"/>
        <v>0</v>
      </c>
      <c r="I90"/>
      <c r="J90" s="12" t="e">
        <f t="shared" si="11"/>
        <v>#DIV/0!</v>
      </c>
      <c r="K90" s="12" t="e">
        <f t="shared" si="12"/>
        <v>#DIV/0!</v>
      </c>
      <c r="L90" s="16" t="e">
        <f t="shared" si="13"/>
        <v>#DIV/0!</v>
      </c>
      <c r="M90" s="7" t="e">
        <f t="shared" si="14"/>
        <v>#DIV/0!</v>
      </c>
      <c r="N90" s="8" t="e">
        <f t="shared" si="15"/>
        <v>#DIV/0!</v>
      </c>
    </row>
    <row r="91" spans="1:14" ht="12.75" outlineLevel="1">
      <c r="A91" s="1">
        <v>201905</v>
      </c>
      <c r="E91" s="3" t="e">
        <f t="shared" si="10"/>
        <v>#DIV/0!</v>
      </c>
      <c r="G91" s="12">
        <f t="shared" si="8"/>
        <v>201905</v>
      </c>
      <c r="H91" s="13">
        <f t="shared" si="9"/>
        <v>0</v>
      </c>
      <c r="I91"/>
      <c r="J91" s="12" t="e">
        <f t="shared" si="11"/>
        <v>#DIV/0!</v>
      </c>
      <c r="K91" s="12" t="e">
        <f t="shared" si="12"/>
        <v>#DIV/0!</v>
      </c>
      <c r="L91" s="16" t="e">
        <f t="shared" si="13"/>
        <v>#DIV/0!</v>
      </c>
      <c r="M91" s="7" t="e">
        <f t="shared" si="14"/>
        <v>#DIV/0!</v>
      </c>
      <c r="N91" s="8" t="e">
        <f t="shared" si="15"/>
        <v>#DIV/0!</v>
      </c>
    </row>
    <row r="92" spans="1:14" ht="12.75" outlineLevel="1">
      <c r="A92" s="1">
        <v>201906</v>
      </c>
      <c r="E92" s="3" t="e">
        <f t="shared" si="10"/>
        <v>#DIV/0!</v>
      </c>
      <c r="G92" s="12">
        <f t="shared" si="8"/>
        <v>201906</v>
      </c>
      <c r="H92" s="13">
        <f t="shared" si="9"/>
        <v>0</v>
      </c>
      <c r="I92"/>
      <c r="J92" s="12" t="e">
        <f t="shared" si="11"/>
        <v>#DIV/0!</v>
      </c>
      <c r="K92" s="12" t="e">
        <f t="shared" si="12"/>
        <v>#DIV/0!</v>
      </c>
      <c r="L92" s="16" t="e">
        <f t="shared" si="13"/>
        <v>#DIV/0!</v>
      </c>
      <c r="M92" s="7" t="e">
        <f t="shared" si="14"/>
        <v>#DIV/0!</v>
      </c>
      <c r="N92" s="8" t="e">
        <f t="shared" si="15"/>
        <v>#DIV/0!</v>
      </c>
    </row>
    <row r="93" spans="1:14" ht="12.75" outlineLevel="1">
      <c r="A93" s="1">
        <v>201907</v>
      </c>
      <c r="E93" s="3" t="e">
        <f t="shared" si="10"/>
        <v>#DIV/0!</v>
      </c>
      <c r="G93" s="12">
        <f t="shared" si="8"/>
        <v>201907</v>
      </c>
      <c r="H93" s="13">
        <f t="shared" si="9"/>
        <v>0</v>
      </c>
      <c r="I93"/>
      <c r="J93" s="12" t="e">
        <f t="shared" si="11"/>
        <v>#DIV/0!</v>
      </c>
      <c r="K93" s="12" t="e">
        <f t="shared" si="12"/>
        <v>#DIV/0!</v>
      </c>
      <c r="L93" s="16" t="e">
        <f t="shared" si="13"/>
        <v>#DIV/0!</v>
      </c>
      <c r="M93" s="7" t="e">
        <f t="shared" si="14"/>
        <v>#DIV/0!</v>
      </c>
      <c r="N93" s="8" t="e">
        <f t="shared" si="15"/>
        <v>#DIV/0!</v>
      </c>
    </row>
    <row r="94" spans="1:14" ht="12.75" outlineLevel="1">
      <c r="A94" s="1">
        <v>201908</v>
      </c>
      <c r="E94" s="3" t="e">
        <f t="shared" si="10"/>
        <v>#DIV/0!</v>
      </c>
      <c r="G94" s="12">
        <f t="shared" si="8"/>
        <v>201908</v>
      </c>
      <c r="H94" s="13">
        <f t="shared" si="9"/>
        <v>0</v>
      </c>
      <c r="I94"/>
      <c r="J94" s="12" t="e">
        <f t="shared" si="11"/>
        <v>#DIV/0!</v>
      </c>
      <c r="K94" s="12" t="e">
        <f t="shared" si="12"/>
        <v>#DIV/0!</v>
      </c>
      <c r="L94" s="16" t="e">
        <f t="shared" si="13"/>
        <v>#DIV/0!</v>
      </c>
      <c r="M94" s="7" t="e">
        <f t="shared" si="14"/>
        <v>#DIV/0!</v>
      </c>
      <c r="N94" s="8" t="e">
        <f t="shared" si="15"/>
        <v>#DIV/0!</v>
      </c>
    </row>
    <row r="95" spans="1:14" ht="12.75" outlineLevel="1">
      <c r="A95" s="1">
        <v>201909</v>
      </c>
      <c r="E95" s="3" t="e">
        <f t="shared" si="10"/>
        <v>#DIV/0!</v>
      </c>
      <c r="G95" s="12">
        <f t="shared" si="8"/>
        <v>201909</v>
      </c>
      <c r="H95" s="13">
        <f t="shared" si="9"/>
        <v>0</v>
      </c>
      <c r="I95"/>
      <c r="J95" s="12" t="e">
        <f t="shared" si="11"/>
        <v>#DIV/0!</v>
      </c>
      <c r="K95" s="12" t="e">
        <f t="shared" si="12"/>
        <v>#DIV/0!</v>
      </c>
      <c r="L95" s="16" t="e">
        <f t="shared" si="13"/>
        <v>#DIV/0!</v>
      </c>
      <c r="M95" s="7" t="e">
        <f t="shared" si="14"/>
        <v>#DIV/0!</v>
      </c>
      <c r="N95" s="8" t="e">
        <f t="shared" si="15"/>
        <v>#DIV/0!</v>
      </c>
    </row>
    <row r="96" spans="1:14" ht="12.75" outlineLevel="1">
      <c r="A96" s="1">
        <v>201910</v>
      </c>
      <c r="E96" s="3" t="e">
        <f t="shared" si="10"/>
        <v>#DIV/0!</v>
      </c>
      <c r="G96" s="12">
        <f t="shared" si="8"/>
        <v>201910</v>
      </c>
      <c r="H96" s="13">
        <f t="shared" si="9"/>
        <v>0</v>
      </c>
      <c r="I96"/>
      <c r="J96" s="12" t="e">
        <f t="shared" si="11"/>
        <v>#DIV/0!</v>
      </c>
      <c r="K96" s="12" t="e">
        <f t="shared" si="12"/>
        <v>#DIV/0!</v>
      </c>
      <c r="L96" s="16" t="e">
        <f t="shared" si="13"/>
        <v>#DIV/0!</v>
      </c>
      <c r="M96" s="7" t="e">
        <f t="shared" si="14"/>
        <v>#DIV/0!</v>
      </c>
      <c r="N96" s="8" t="e">
        <f t="shared" si="15"/>
        <v>#DIV/0!</v>
      </c>
    </row>
    <row r="97" spans="1:14" ht="12.75" outlineLevel="1">
      <c r="A97" s="1">
        <v>201911</v>
      </c>
      <c r="E97" s="3" t="e">
        <f t="shared" si="10"/>
        <v>#DIV/0!</v>
      </c>
      <c r="G97" s="12">
        <f t="shared" si="8"/>
        <v>201911</v>
      </c>
      <c r="H97" s="13">
        <f t="shared" si="9"/>
        <v>0</v>
      </c>
      <c r="I97"/>
      <c r="J97" s="12" t="e">
        <f t="shared" si="11"/>
        <v>#DIV/0!</v>
      </c>
      <c r="K97" s="12" t="e">
        <f t="shared" si="12"/>
        <v>#DIV/0!</v>
      </c>
      <c r="L97" s="16" t="e">
        <f t="shared" si="13"/>
        <v>#DIV/0!</v>
      </c>
      <c r="M97" s="7" t="e">
        <f t="shared" si="14"/>
        <v>#DIV/0!</v>
      </c>
      <c r="N97" s="8" t="e">
        <f t="shared" si="15"/>
        <v>#DIV/0!</v>
      </c>
    </row>
    <row r="98" spans="1:14" ht="12.75" outlineLevel="1">
      <c r="A98" s="1">
        <v>201912</v>
      </c>
      <c r="E98" s="3" t="e">
        <f t="shared" si="10"/>
        <v>#DIV/0!</v>
      </c>
      <c r="G98" s="12">
        <f t="shared" si="8"/>
        <v>201912</v>
      </c>
      <c r="H98" s="13">
        <f t="shared" si="9"/>
        <v>0</v>
      </c>
      <c r="I98"/>
      <c r="J98" s="12" t="e">
        <f t="shared" si="11"/>
        <v>#DIV/0!</v>
      </c>
      <c r="K98" s="12" t="e">
        <f t="shared" si="12"/>
        <v>#DIV/0!</v>
      </c>
      <c r="L98" s="16" t="e">
        <f t="shared" si="13"/>
        <v>#DIV/0!</v>
      </c>
      <c r="M98" s="7" t="e">
        <f t="shared" si="14"/>
        <v>#DIV/0!</v>
      </c>
      <c r="N98" s="8" t="e">
        <f t="shared" si="15"/>
        <v>#DIV/0!</v>
      </c>
    </row>
  </sheetData>
  <sheetProtection/>
  <printOptions/>
  <pageMargins left="0.79" right="0.79" top="1.05" bottom="1.05" header="0.79" footer="0.79"/>
  <pageSetup horizontalDpi="300" verticalDpi="300" orientation="portrait" paperSize="9"/>
  <headerFooter scaleWithDoc="0" alignWithMargins="0">
    <oddHeader>&amp;C&amp;"Times New Roman,Standaard"&amp;12&amp;A</oddHeader>
    <oddFooter>&amp;C&amp;"Times New Roman,Standaard"&amp;12Pagina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86"/>
  <sheetViews>
    <sheetView zoomScale="90" zoomScaleNormal="90" workbookViewId="0" topLeftCell="A53">
      <selection activeCell="C77" sqref="C77"/>
    </sheetView>
  </sheetViews>
  <sheetFormatPr defaultColWidth="12.28125" defaultRowHeight="12.75" customHeight="1" outlineLevelRow="1"/>
  <cols>
    <col min="1" max="1" width="8.7109375" style="1" bestFit="1" customWidth="1"/>
    <col min="2" max="3" width="8.140625" style="2" bestFit="1" customWidth="1"/>
    <col min="4" max="4" width="11.57421875" style="0" bestFit="1" customWidth="1"/>
    <col min="5" max="5" width="11.57421875" style="3" bestFit="1" customWidth="1"/>
    <col min="6" max="6" width="11.57421875" style="0" bestFit="1" customWidth="1"/>
    <col min="7" max="7" width="11.57421875" style="23" bestFit="1" customWidth="1"/>
    <col min="8" max="8" width="11.57421875" style="13" bestFit="1" customWidth="1"/>
    <col min="9" max="9" width="11.57421875" style="6" bestFit="1" customWidth="1"/>
    <col min="10" max="12" width="11.57421875" style="12" bestFit="1" customWidth="1"/>
    <col min="13" max="13" width="11.57421875" style="7" bestFit="1" customWidth="1"/>
    <col min="14" max="14" width="11.57421875" style="8" bestFit="1" customWidth="1"/>
    <col min="15" max="16384" width="11.57421875" style="0" bestFit="1" customWidth="1"/>
  </cols>
  <sheetData>
    <row r="1" spans="2:22" ht="12.75" outlineLevel="1">
      <c r="B1" s="2" t="s">
        <v>379</v>
      </c>
      <c r="C1" s="2" t="s">
        <v>0</v>
      </c>
      <c r="G1" s="23" t="str">
        <f>B1</f>
        <v>BEKB</v>
      </c>
      <c r="Q1">
        <v>2016</v>
      </c>
      <c r="R1">
        <v>2015</v>
      </c>
      <c r="S1">
        <v>2014</v>
      </c>
      <c r="T1">
        <v>2013</v>
      </c>
      <c r="U1">
        <v>2012</v>
      </c>
      <c r="V1">
        <v>2011</v>
      </c>
    </row>
    <row r="2" spans="1:22" ht="12.75" outlineLevel="1">
      <c r="A2" s="1" t="s">
        <v>1</v>
      </c>
      <c r="B2" s="2" t="s">
        <v>5</v>
      </c>
      <c r="C2" s="2" t="s">
        <v>5</v>
      </c>
      <c r="E2" s="3" t="s">
        <v>6</v>
      </c>
      <c r="G2" s="23" t="s">
        <v>1</v>
      </c>
      <c r="H2" s="13" t="s">
        <v>7</v>
      </c>
      <c r="J2" s="12" t="s">
        <v>8</v>
      </c>
      <c r="K2" s="12" t="s">
        <v>9</v>
      </c>
      <c r="L2" s="12" t="s">
        <v>10</v>
      </c>
      <c r="N2" s="8" t="s">
        <v>11</v>
      </c>
      <c r="P2" s="18" t="s">
        <v>73</v>
      </c>
      <c r="Q2" s="21">
        <v>60.348</v>
      </c>
      <c r="R2" s="21">
        <v>60.126000000000005</v>
      </c>
      <c r="S2" s="21">
        <v>60.111</v>
      </c>
      <c r="T2" s="21">
        <v>60.001</v>
      </c>
      <c r="U2" s="21">
        <v>59.059</v>
      </c>
      <c r="V2" s="25">
        <v>59.976</v>
      </c>
    </row>
    <row r="3" spans="1:22" ht="12.75" outlineLevel="1">
      <c r="A3" s="1">
        <v>201201</v>
      </c>
      <c r="B3" s="9">
        <v>29.73</v>
      </c>
      <c r="C3" s="2">
        <v>2206.8</v>
      </c>
      <c r="G3" s="23">
        <f aca="true" t="shared" si="0" ref="G3:G66">A3</f>
        <v>201201</v>
      </c>
      <c r="H3" s="13">
        <f aca="true" t="shared" si="1" ref="H3:H66">$B3</f>
        <v>29.73</v>
      </c>
      <c r="L3" s="16"/>
      <c r="P3" s="18" t="s">
        <v>78</v>
      </c>
      <c r="Q3" s="21" t="s">
        <v>380</v>
      </c>
      <c r="R3" s="21" t="s">
        <v>190</v>
      </c>
      <c r="S3" s="21" t="s">
        <v>381</v>
      </c>
      <c r="T3" s="21" t="s">
        <v>382</v>
      </c>
      <c r="U3" s="21" t="s">
        <v>383</v>
      </c>
      <c r="V3" s="25" t="s">
        <v>384</v>
      </c>
    </row>
    <row r="4" spans="1:22" ht="12.75" outlineLevel="1">
      <c r="A4" s="1">
        <v>201202</v>
      </c>
      <c r="B4" s="9">
        <v>24</v>
      </c>
      <c r="C4" s="2">
        <v>2275.86</v>
      </c>
      <c r="E4" s="3">
        <f aca="true" t="shared" si="2" ref="E4:E67">100*($B4-$B3)/$B4</f>
        <v>-23.875</v>
      </c>
      <c r="G4" s="23">
        <f t="shared" si="0"/>
        <v>201202</v>
      </c>
      <c r="H4" s="13">
        <f t="shared" si="1"/>
        <v>24</v>
      </c>
      <c r="L4" s="16"/>
      <c r="P4" s="18" t="s">
        <v>86</v>
      </c>
      <c r="Q4" s="21" t="s">
        <v>385</v>
      </c>
      <c r="R4" s="21" t="s">
        <v>386</v>
      </c>
      <c r="S4" s="21" t="s">
        <v>387</v>
      </c>
      <c r="T4" s="21" t="s">
        <v>387</v>
      </c>
      <c r="U4" s="21" t="s">
        <v>387</v>
      </c>
      <c r="V4" s="25" t="s">
        <v>388</v>
      </c>
    </row>
    <row r="5" spans="1:22" ht="12.75" outlineLevel="1">
      <c r="A5" s="1">
        <v>201203</v>
      </c>
      <c r="B5" s="9">
        <v>23.1</v>
      </c>
      <c r="C5" s="2">
        <v>2324.05</v>
      </c>
      <c r="E5" s="3">
        <f t="shared" si="2"/>
        <v>-3.89610389610389</v>
      </c>
      <c r="G5" s="23">
        <f t="shared" si="0"/>
        <v>201203</v>
      </c>
      <c r="H5" s="13">
        <f t="shared" si="1"/>
        <v>23.1</v>
      </c>
      <c r="L5" s="16"/>
      <c r="P5" s="18" t="s">
        <v>93</v>
      </c>
      <c r="Q5" s="21" t="s">
        <v>389</v>
      </c>
      <c r="R5" s="21" t="s">
        <v>96</v>
      </c>
      <c r="S5" s="21" t="s">
        <v>390</v>
      </c>
      <c r="T5" s="21" t="s">
        <v>391</v>
      </c>
      <c r="U5" s="21" t="s">
        <v>392</v>
      </c>
      <c r="V5" s="25" t="s">
        <v>393</v>
      </c>
    </row>
    <row r="6" spans="1:22" ht="12.75" outlineLevel="1">
      <c r="A6" s="1">
        <v>201204</v>
      </c>
      <c r="B6" s="9">
        <v>21.4</v>
      </c>
      <c r="C6" s="2">
        <v>2208.44</v>
      </c>
      <c r="E6" s="3">
        <f t="shared" si="2"/>
        <v>-7.943925233644873</v>
      </c>
      <c r="G6" s="23">
        <f t="shared" si="0"/>
        <v>201204</v>
      </c>
      <c r="H6" s="13">
        <f t="shared" si="1"/>
        <v>21.4</v>
      </c>
      <c r="L6" s="16"/>
      <c r="P6" s="18" t="s">
        <v>101</v>
      </c>
      <c r="Q6" s="21" t="s">
        <v>394</v>
      </c>
      <c r="R6" s="21" t="s">
        <v>395</v>
      </c>
      <c r="S6" s="21" t="s">
        <v>396</v>
      </c>
      <c r="T6" s="21" t="s">
        <v>397</v>
      </c>
      <c r="U6" s="21" t="s">
        <v>398</v>
      </c>
      <c r="V6" s="25" t="s">
        <v>301</v>
      </c>
    </row>
    <row r="7" spans="1:22" ht="12.75" outlineLevel="1">
      <c r="A7" s="1">
        <v>201205</v>
      </c>
      <c r="B7" s="9">
        <v>20.52</v>
      </c>
      <c r="C7" s="2">
        <v>2093.56</v>
      </c>
      <c r="E7" s="3">
        <f t="shared" si="2"/>
        <v>-4.2884990253411255</v>
      </c>
      <c r="G7" s="23">
        <f t="shared" si="0"/>
        <v>201205</v>
      </c>
      <c r="H7" s="13">
        <f t="shared" si="1"/>
        <v>20.52</v>
      </c>
      <c r="L7" s="16"/>
      <c r="P7" s="18" t="s">
        <v>109</v>
      </c>
      <c r="Q7" s="21" t="s">
        <v>399</v>
      </c>
      <c r="R7" s="21" t="s">
        <v>400</v>
      </c>
      <c r="S7" s="21" t="s">
        <v>401</v>
      </c>
      <c r="T7" s="21" t="s">
        <v>402</v>
      </c>
      <c r="U7" s="21" t="s">
        <v>403</v>
      </c>
      <c r="V7" s="25" t="s">
        <v>404</v>
      </c>
    </row>
    <row r="8" spans="1:22" ht="12.75" outlineLevel="1">
      <c r="A8" s="1">
        <v>201206</v>
      </c>
      <c r="B8" s="9">
        <v>18.95</v>
      </c>
      <c r="C8" s="2">
        <v>2227.63</v>
      </c>
      <c r="E8" s="3">
        <f t="shared" si="2"/>
        <v>-8.284960422163591</v>
      </c>
      <c r="G8" s="23">
        <f t="shared" si="0"/>
        <v>201206</v>
      </c>
      <c r="H8" s="13">
        <f t="shared" si="1"/>
        <v>18.95</v>
      </c>
      <c r="L8" s="16"/>
      <c r="P8" s="18" t="s">
        <v>117</v>
      </c>
      <c r="Q8" s="21" t="s">
        <v>405</v>
      </c>
      <c r="R8" s="21" t="s">
        <v>406</v>
      </c>
      <c r="S8" s="21" t="s">
        <v>407</v>
      </c>
      <c r="T8" s="21" t="s">
        <v>408</v>
      </c>
      <c r="U8" s="21" t="s">
        <v>409</v>
      </c>
      <c r="V8" s="25" t="s">
        <v>410</v>
      </c>
    </row>
    <row r="9" spans="1:22" ht="12.75" outlineLevel="1">
      <c r="A9" s="1">
        <v>201207</v>
      </c>
      <c r="B9" s="9">
        <v>20.43</v>
      </c>
      <c r="C9" s="2">
        <v>2274.84</v>
      </c>
      <c r="E9" s="3">
        <f t="shared" si="2"/>
        <v>7.244248653940287</v>
      </c>
      <c r="G9" s="23">
        <f t="shared" si="0"/>
        <v>201207</v>
      </c>
      <c r="H9" s="13">
        <f t="shared" si="1"/>
        <v>20.43</v>
      </c>
      <c r="L9" s="16"/>
      <c r="P9" s="18" t="s">
        <v>125</v>
      </c>
      <c r="Q9" s="21" t="s">
        <v>411</v>
      </c>
      <c r="R9" s="21" t="s">
        <v>412</v>
      </c>
      <c r="S9" s="21" t="s">
        <v>413</v>
      </c>
      <c r="T9" s="21" t="s">
        <v>414</v>
      </c>
      <c r="U9" s="21" t="s">
        <v>415</v>
      </c>
      <c r="V9" s="25" t="s">
        <v>416</v>
      </c>
    </row>
    <row r="10" spans="1:22" ht="12.75" outlineLevel="1">
      <c r="A10" s="1">
        <v>201208</v>
      </c>
      <c r="B10" s="9">
        <v>20.17</v>
      </c>
      <c r="C10" s="2">
        <v>2345.69</v>
      </c>
      <c r="E10" s="3">
        <f t="shared" si="2"/>
        <v>-1.2890431333663757</v>
      </c>
      <c r="G10" s="23">
        <f t="shared" si="0"/>
        <v>201208</v>
      </c>
      <c r="H10" s="13">
        <f t="shared" si="1"/>
        <v>20.17</v>
      </c>
      <c r="L10" s="16"/>
      <c r="P10" s="18" t="s">
        <v>133</v>
      </c>
      <c r="Q10" s="21" t="s">
        <v>417</v>
      </c>
      <c r="R10" s="21" t="s">
        <v>418</v>
      </c>
      <c r="S10" s="21" t="s">
        <v>419</v>
      </c>
      <c r="T10" s="21" t="s">
        <v>222</v>
      </c>
      <c r="U10" s="21" t="s">
        <v>420</v>
      </c>
      <c r="V10" s="25" t="s">
        <v>271</v>
      </c>
    </row>
    <row r="11" spans="1:22" ht="12.75" outlineLevel="1">
      <c r="A11" s="1">
        <v>201209</v>
      </c>
      <c r="B11" s="9">
        <v>21.77</v>
      </c>
      <c r="C11" s="2">
        <v>2373.3300000000004</v>
      </c>
      <c r="E11" s="3">
        <f t="shared" si="2"/>
        <v>7.349563619660072</v>
      </c>
      <c r="G11" s="23">
        <f t="shared" si="0"/>
        <v>201209</v>
      </c>
      <c r="H11" s="13">
        <f t="shared" si="1"/>
        <v>21.77</v>
      </c>
      <c r="L11" s="16"/>
      <c r="P11" s="18" t="s">
        <v>141</v>
      </c>
      <c r="Q11" s="21" t="s">
        <v>421</v>
      </c>
      <c r="R11" s="21" t="s">
        <v>422</v>
      </c>
      <c r="S11" s="21" t="s">
        <v>423</v>
      </c>
      <c r="T11" s="21" t="s">
        <v>424</v>
      </c>
      <c r="U11" s="21" t="s">
        <v>425</v>
      </c>
      <c r="V11" s="25" t="s">
        <v>426</v>
      </c>
    </row>
    <row r="12" spans="1:12" ht="12.75" outlineLevel="1">
      <c r="A12" s="1">
        <v>201210</v>
      </c>
      <c r="B12" s="9">
        <v>20.459999999999997</v>
      </c>
      <c r="C12" s="2">
        <v>2369.21</v>
      </c>
      <c r="E12" s="3">
        <f t="shared" si="2"/>
        <v>-6.40273704789835</v>
      </c>
      <c r="G12" s="23">
        <f t="shared" si="0"/>
        <v>201210</v>
      </c>
      <c r="H12" s="13">
        <f t="shared" si="1"/>
        <v>20.459999999999997</v>
      </c>
      <c r="L12" s="16"/>
    </row>
    <row r="13" spans="1:12" ht="12.75" outlineLevel="1">
      <c r="A13" s="1">
        <v>201211</v>
      </c>
      <c r="B13" s="9">
        <v>17.82</v>
      </c>
      <c r="C13" s="2">
        <v>2436.9500000000003</v>
      </c>
      <c r="E13" s="3">
        <f t="shared" si="2"/>
        <v>-14.814814814814799</v>
      </c>
      <c r="G13" s="23">
        <f t="shared" si="0"/>
        <v>201211</v>
      </c>
      <c r="H13" s="13">
        <f t="shared" si="1"/>
        <v>17.82</v>
      </c>
      <c r="L13" s="16"/>
    </row>
    <row r="14" spans="1:12" ht="12.75" outlineLevel="1">
      <c r="A14" s="1">
        <v>201212</v>
      </c>
      <c r="B14" s="9">
        <v>21.25</v>
      </c>
      <c r="C14" s="2">
        <v>2475.8100000000004</v>
      </c>
      <c r="E14" s="3">
        <f t="shared" si="2"/>
        <v>16.141176470588235</v>
      </c>
      <c r="G14" s="23">
        <f t="shared" si="0"/>
        <v>201212</v>
      </c>
      <c r="H14" s="13">
        <f t="shared" si="1"/>
        <v>21.25</v>
      </c>
      <c r="L14" s="16"/>
    </row>
    <row r="15" spans="1:14" ht="12.75" outlineLevel="1">
      <c r="A15" s="1">
        <v>201301</v>
      </c>
      <c r="B15" s="9">
        <v>21.55</v>
      </c>
      <c r="C15" s="2">
        <v>2520.3500000000004</v>
      </c>
      <c r="E15" s="3">
        <f t="shared" si="2"/>
        <v>1.392111368909516</v>
      </c>
      <c r="G15" s="23">
        <f t="shared" si="0"/>
        <v>201301</v>
      </c>
      <c r="H15" s="13">
        <f t="shared" si="1"/>
        <v>21.55</v>
      </c>
      <c r="J15" s="12">
        <f aca="true" t="shared" si="3" ref="J15:J78">100-100*($B15-$B3)/$B15</f>
        <v>137.95823665893272</v>
      </c>
      <c r="K15" s="12">
        <f aca="true" t="shared" si="4" ref="K15:K78">100*AVERAGE($B4:$B15)/$B15</f>
        <v>97.22351121423048</v>
      </c>
      <c r="L15" s="16">
        <f aca="true" t="shared" si="5" ref="L15:L78">100*(AVERAGE($C4:$C15)/$C15)/(AVERAGE($B4:$B15)/$B15)</f>
        <v>94.97099244162696</v>
      </c>
      <c r="M15" s="7">
        <f aca="true" t="shared" si="6" ref="M15:M78">IF(AND(AVERAGE($B7:$B15)/$B15&lt;1,(AVERAGE($C7:$C15)/$C15/(AVERAGE($B7:$B15)/$B15))&gt;1),"*","")</f>
      </c>
      <c r="N15" s="8">
        <f aca="true" t="shared" si="7" ref="N15:N78">100*AVERAGE($E4:$E15)/STDEVA($E4:$E15)</f>
        <v>-30.327326757949695</v>
      </c>
    </row>
    <row r="16" spans="1:14" ht="12.75" outlineLevel="1">
      <c r="A16" s="1">
        <v>201302</v>
      </c>
      <c r="B16" s="9">
        <v>20.24</v>
      </c>
      <c r="C16" s="2">
        <v>2569.17</v>
      </c>
      <c r="E16" s="3">
        <f t="shared" si="2"/>
        <v>-6.472332015810289</v>
      </c>
      <c r="G16" s="23">
        <f t="shared" si="0"/>
        <v>201302</v>
      </c>
      <c r="H16" s="13">
        <f t="shared" si="1"/>
        <v>20.24</v>
      </c>
      <c r="J16" s="12">
        <f t="shared" si="3"/>
        <v>118.57707509881423</v>
      </c>
      <c r="K16" s="12">
        <f t="shared" si="4"/>
        <v>101.96805006587617</v>
      </c>
      <c r="L16" s="16">
        <f t="shared" si="5"/>
        <v>89.76434757235175</v>
      </c>
      <c r="M16" s="7">
        <f t="shared" si="6"/>
      </c>
      <c r="N16" s="8">
        <f t="shared" si="7"/>
        <v>-20.77164787759057</v>
      </c>
    </row>
    <row r="17" spans="1:14" ht="12.75" outlineLevel="1">
      <c r="A17" s="1">
        <v>201303</v>
      </c>
      <c r="B17" s="9">
        <v>20.959999999999997</v>
      </c>
      <c r="C17" s="2">
        <v>2592.19</v>
      </c>
      <c r="E17" s="3">
        <f t="shared" si="2"/>
        <v>3.4351145038167887</v>
      </c>
      <c r="G17" s="23">
        <f t="shared" si="0"/>
        <v>201303</v>
      </c>
      <c r="H17" s="13">
        <f t="shared" si="1"/>
        <v>20.959999999999997</v>
      </c>
      <c r="J17" s="12">
        <f t="shared" si="3"/>
        <v>110.20992366412216</v>
      </c>
      <c r="K17" s="12">
        <f t="shared" si="4"/>
        <v>97.61450381679393</v>
      </c>
      <c r="L17" s="16">
        <f t="shared" si="5"/>
        <v>93.8181531182915</v>
      </c>
      <c r="M17" s="7">
        <f t="shared" si="6"/>
      </c>
      <c r="N17" s="8">
        <f t="shared" si="7"/>
        <v>-13.459127867278188</v>
      </c>
    </row>
    <row r="18" spans="1:14" ht="12.75" outlineLevel="1">
      <c r="A18" s="1">
        <v>201304</v>
      </c>
      <c r="B18" s="9">
        <v>23.75</v>
      </c>
      <c r="C18" s="2">
        <v>2643.42</v>
      </c>
      <c r="E18" s="3">
        <f t="shared" si="2"/>
        <v>11.747368421052643</v>
      </c>
      <c r="G18" s="23">
        <f t="shared" si="0"/>
        <v>201304</v>
      </c>
      <c r="H18" s="13">
        <f t="shared" si="1"/>
        <v>23.75</v>
      </c>
      <c r="J18" s="12">
        <f t="shared" si="3"/>
        <v>90.10526315789473</v>
      </c>
      <c r="K18" s="12">
        <f t="shared" si="4"/>
        <v>86.97192982456141</v>
      </c>
      <c r="L18" s="16">
        <f t="shared" si="5"/>
        <v>104.83445694651127</v>
      </c>
      <c r="M18" s="7" t="str">
        <f t="shared" si="6"/>
        <v>*</v>
      </c>
      <c r="N18" s="8">
        <f t="shared" si="7"/>
        <v>5.283312761742897</v>
      </c>
    </row>
    <row r="19" spans="1:14" ht="12.75" outlineLevel="1">
      <c r="A19" s="1">
        <v>201305</v>
      </c>
      <c r="B19" s="9">
        <v>22.5</v>
      </c>
      <c r="C19" s="2">
        <v>2649.36</v>
      </c>
      <c r="E19" s="3">
        <f t="shared" si="2"/>
        <v>-5.555555555555555</v>
      </c>
      <c r="G19" s="23">
        <f t="shared" si="0"/>
        <v>201305</v>
      </c>
      <c r="H19" s="13">
        <f t="shared" si="1"/>
        <v>22.5</v>
      </c>
      <c r="J19" s="12">
        <f t="shared" si="3"/>
        <v>91.2</v>
      </c>
      <c r="K19" s="12">
        <f t="shared" si="4"/>
        <v>92.53703703703704</v>
      </c>
      <c r="L19" s="16">
        <f t="shared" si="5"/>
        <v>100.19809557625146</v>
      </c>
      <c r="M19" s="7" t="str">
        <f t="shared" si="6"/>
        <v>*</v>
      </c>
      <c r="N19" s="8">
        <f t="shared" si="7"/>
        <v>4.090102272034069</v>
      </c>
    </row>
    <row r="20" spans="1:14" ht="12.75" outlineLevel="1">
      <c r="A20" s="1">
        <v>201306</v>
      </c>
      <c r="B20" s="9">
        <v>24.44</v>
      </c>
      <c r="C20" s="2">
        <v>2526.11</v>
      </c>
      <c r="E20" s="3">
        <f t="shared" si="2"/>
        <v>7.937806873977091</v>
      </c>
      <c r="G20" s="23">
        <f t="shared" si="0"/>
        <v>201306</v>
      </c>
      <c r="H20" s="13">
        <f t="shared" si="1"/>
        <v>24.44</v>
      </c>
      <c r="J20" s="12">
        <f t="shared" si="3"/>
        <v>77.5368248772504</v>
      </c>
      <c r="K20" s="12">
        <f t="shared" si="4"/>
        <v>87.06355701036553</v>
      </c>
      <c r="L20" s="16">
        <f t="shared" si="5"/>
        <v>112.82431798083692</v>
      </c>
      <c r="M20" s="7" t="str">
        <f t="shared" si="6"/>
        <v>*</v>
      </c>
      <c r="N20" s="8">
        <f t="shared" si="7"/>
        <v>19.28804455889436</v>
      </c>
    </row>
    <row r="21" spans="1:14" ht="12.75" outlineLevel="1">
      <c r="A21" s="1">
        <v>201307</v>
      </c>
      <c r="B21" s="9">
        <v>26.42</v>
      </c>
      <c r="C21" s="2">
        <v>2662.68</v>
      </c>
      <c r="E21" s="3">
        <f t="shared" si="2"/>
        <v>7.49432248296745</v>
      </c>
      <c r="G21" s="23">
        <f t="shared" si="0"/>
        <v>201307</v>
      </c>
      <c r="H21" s="13">
        <f t="shared" si="1"/>
        <v>26.42</v>
      </c>
      <c r="J21" s="12">
        <f t="shared" si="3"/>
        <v>77.32778198334594</v>
      </c>
      <c r="K21" s="12">
        <f t="shared" si="4"/>
        <v>82.42808478425435</v>
      </c>
      <c r="L21" s="16">
        <f t="shared" si="5"/>
        <v>114.52950616572997</v>
      </c>
      <c r="M21" s="7" t="str">
        <f t="shared" si="6"/>
        <v>*</v>
      </c>
      <c r="N21" s="8">
        <f t="shared" si="7"/>
        <v>19.489775736465315</v>
      </c>
    </row>
    <row r="22" spans="1:14" ht="12.75" outlineLevel="1">
      <c r="A22" s="1">
        <v>201308</v>
      </c>
      <c r="B22" s="9">
        <v>26.93</v>
      </c>
      <c r="C22" s="2">
        <v>2673.42</v>
      </c>
      <c r="E22" s="3">
        <f t="shared" si="2"/>
        <v>1.893798737467501</v>
      </c>
      <c r="G22" s="23">
        <f t="shared" si="0"/>
        <v>201308</v>
      </c>
      <c r="H22" s="13">
        <f t="shared" si="1"/>
        <v>26.93</v>
      </c>
      <c r="J22" s="12">
        <f t="shared" si="3"/>
        <v>74.89788340141108</v>
      </c>
      <c r="K22" s="12">
        <f t="shared" si="4"/>
        <v>82.9589058051739</v>
      </c>
      <c r="L22" s="16">
        <f t="shared" si="5"/>
        <v>114.57093493665856</v>
      </c>
      <c r="M22" s="7" t="str">
        <f t="shared" si="6"/>
        <v>*</v>
      </c>
      <c r="N22" s="8">
        <f t="shared" si="7"/>
        <v>22.577550875311694</v>
      </c>
    </row>
    <row r="23" spans="1:14" ht="12.75" outlineLevel="1">
      <c r="A23" s="1">
        <v>201309</v>
      </c>
      <c r="B23" s="2">
        <v>27.62</v>
      </c>
      <c r="C23" s="2">
        <v>2802.27</v>
      </c>
      <c r="E23" s="3">
        <f t="shared" si="2"/>
        <v>2.4981897175959493</v>
      </c>
      <c r="G23" s="23">
        <f t="shared" si="0"/>
        <v>201309</v>
      </c>
      <c r="H23" s="13">
        <f t="shared" si="1"/>
        <v>27.62</v>
      </c>
      <c r="J23" s="12">
        <f t="shared" si="3"/>
        <v>78.81969587255611</v>
      </c>
      <c r="K23" s="12">
        <f t="shared" si="4"/>
        <v>82.65146029447261</v>
      </c>
      <c r="L23" s="16">
        <f t="shared" si="5"/>
        <v>111.25279573569173</v>
      </c>
      <c r="M23" s="7" t="str">
        <f t="shared" si="6"/>
        <v>*</v>
      </c>
      <c r="N23" s="8">
        <f t="shared" si="7"/>
        <v>18.361544762408748</v>
      </c>
    </row>
    <row r="24" spans="1:14" ht="12.75" outlineLevel="1">
      <c r="A24" s="1">
        <v>201310</v>
      </c>
      <c r="B24" s="2">
        <v>30.91</v>
      </c>
      <c r="C24" s="2">
        <v>2904.3500000000004</v>
      </c>
      <c r="E24" s="3">
        <f t="shared" si="2"/>
        <v>10.643804593982527</v>
      </c>
      <c r="G24" s="23">
        <f t="shared" si="0"/>
        <v>201310</v>
      </c>
      <c r="H24" s="13">
        <f t="shared" si="1"/>
        <v>30.91</v>
      </c>
      <c r="J24" s="12">
        <f t="shared" si="3"/>
        <v>66.19217081850533</v>
      </c>
      <c r="K24" s="12">
        <f t="shared" si="4"/>
        <v>76.67151946511378</v>
      </c>
      <c r="L24" s="16">
        <f t="shared" si="5"/>
        <v>117.71731098575184</v>
      </c>
      <c r="M24" s="7" t="str">
        <f t="shared" si="6"/>
        <v>*</v>
      </c>
      <c r="N24" s="8">
        <f t="shared" si="7"/>
        <v>34.72281848044933</v>
      </c>
    </row>
    <row r="25" spans="1:14" ht="12.75" outlineLevel="1">
      <c r="A25" s="1">
        <v>201311</v>
      </c>
      <c r="B25" s="2">
        <v>26.74</v>
      </c>
      <c r="C25" s="2">
        <v>2870.8900000000003</v>
      </c>
      <c r="E25" s="3">
        <f t="shared" si="2"/>
        <v>-15.594614809274502</v>
      </c>
      <c r="G25" s="23">
        <f t="shared" si="0"/>
        <v>201311</v>
      </c>
      <c r="H25" s="13">
        <f t="shared" si="1"/>
        <v>26.74</v>
      </c>
      <c r="J25" s="12">
        <f t="shared" si="3"/>
        <v>66.64173522812267</v>
      </c>
      <c r="K25" s="12">
        <f t="shared" si="4"/>
        <v>91.40800299177265</v>
      </c>
      <c r="L25" s="16">
        <f t="shared" si="5"/>
        <v>101.26812572038216</v>
      </c>
      <c r="M25" s="7">
        <f t="shared" si="6"/>
      </c>
      <c r="N25" s="8">
        <f t="shared" si="7"/>
        <v>33.41567276919518</v>
      </c>
    </row>
    <row r="26" spans="1:14" ht="12.75" outlineLevel="1">
      <c r="A26" s="1">
        <v>201312</v>
      </c>
      <c r="B26" s="2">
        <v>25.72</v>
      </c>
      <c r="C26" s="2">
        <v>2923.82</v>
      </c>
      <c r="E26" s="3">
        <f t="shared" si="2"/>
        <v>-3.965785381026437</v>
      </c>
      <c r="G26" s="23">
        <f t="shared" si="0"/>
        <v>201312</v>
      </c>
      <c r="H26" s="13">
        <f t="shared" si="1"/>
        <v>25.72</v>
      </c>
      <c r="J26" s="12">
        <f t="shared" si="3"/>
        <v>82.62052877138414</v>
      </c>
      <c r="K26" s="12">
        <f t="shared" si="4"/>
        <v>96.48133748055989</v>
      </c>
      <c r="L26" s="16">
        <f t="shared" si="5"/>
        <v>95.52968941159146</v>
      </c>
      <c r="M26" s="7">
        <f t="shared" si="6"/>
      </c>
      <c r="N26" s="8">
        <f t="shared" si="7"/>
        <v>16.07758855417119</v>
      </c>
    </row>
    <row r="27" spans="1:14" ht="12.75" outlineLevel="1">
      <c r="A27" s="1">
        <v>201401</v>
      </c>
      <c r="B27" s="2">
        <v>25.55</v>
      </c>
      <c r="C27" s="2">
        <v>2891.25</v>
      </c>
      <c r="E27" s="3">
        <f t="shared" si="2"/>
        <v>-0.6653620352250417</v>
      </c>
      <c r="G27" s="23">
        <f t="shared" si="0"/>
        <v>201401</v>
      </c>
      <c r="H27" s="13">
        <f t="shared" si="1"/>
        <v>25.55</v>
      </c>
      <c r="J27" s="12">
        <f t="shared" si="3"/>
        <v>84.34442270058709</v>
      </c>
      <c r="K27" s="12">
        <f t="shared" si="4"/>
        <v>98.42791911285062</v>
      </c>
      <c r="L27" s="16">
        <f t="shared" si="5"/>
        <v>95.78139144262273</v>
      </c>
      <c r="M27" s="7">
        <f t="shared" si="6"/>
      </c>
      <c r="N27" s="8">
        <f t="shared" si="7"/>
        <v>13.903173022557532</v>
      </c>
    </row>
    <row r="28" spans="1:14" ht="12.75" outlineLevel="1">
      <c r="A28" s="1">
        <v>201402</v>
      </c>
      <c r="B28" s="2">
        <v>28.18</v>
      </c>
      <c r="C28" s="2">
        <v>3096.9100000000003</v>
      </c>
      <c r="E28" s="3">
        <f t="shared" si="2"/>
        <v>9.33286018452803</v>
      </c>
      <c r="G28" s="23">
        <f t="shared" si="0"/>
        <v>201402</v>
      </c>
      <c r="H28" s="13">
        <f t="shared" si="1"/>
        <v>28.18</v>
      </c>
      <c r="J28" s="12">
        <f t="shared" si="3"/>
        <v>71.82398864442867</v>
      </c>
      <c r="K28" s="12">
        <f t="shared" si="4"/>
        <v>91.58977998580554</v>
      </c>
      <c r="L28" s="16">
        <f t="shared" si="5"/>
        <v>97.64739433172186</v>
      </c>
      <c r="M28" s="7">
        <f t="shared" si="6"/>
      </c>
      <c r="N28" s="8">
        <f t="shared" si="7"/>
        <v>30.541320427084663</v>
      </c>
    </row>
    <row r="29" spans="1:14" ht="12.75" outlineLevel="1">
      <c r="A29" s="1">
        <v>201403</v>
      </c>
      <c r="B29" s="2">
        <v>29.59</v>
      </c>
      <c r="C29" s="2">
        <v>3129.94</v>
      </c>
      <c r="E29" s="3">
        <f t="shared" si="2"/>
        <v>4.765123352483947</v>
      </c>
      <c r="G29" s="23">
        <f t="shared" si="0"/>
        <v>201403</v>
      </c>
      <c r="H29" s="13">
        <f t="shared" si="1"/>
        <v>29.59</v>
      </c>
      <c r="J29" s="12">
        <f t="shared" si="3"/>
        <v>70.83474146671172</v>
      </c>
      <c r="K29" s="12">
        <f t="shared" si="4"/>
        <v>89.6558522023206</v>
      </c>
      <c r="L29" s="16">
        <f t="shared" si="5"/>
        <v>100.29793656577505</v>
      </c>
      <c r="M29" s="7">
        <f t="shared" si="6"/>
      </c>
      <c r="N29" s="8">
        <f t="shared" si="7"/>
        <v>31.834795334669913</v>
      </c>
    </row>
    <row r="30" spans="1:14" ht="12.75" outlineLevel="1">
      <c r="A30" s="1">
        <v>201404</v>
      </c>
      <c r="B30" s="2">
        <v>29.33</v>
      </c>
      <c r="C30" s="2">
        <v>3089.8</v>
      </c>
      <c r="E30" s="3">
        <f t="shared" si="2"/>
        <v>-0.8864643709512499</v>
      </c>
      <c r="G30" s="23">
        <f t="shared" si="0"/>
        <v>201404</v>
      </c>
      <c r="H30" s="13">
        <f t="shared" si="1"/>
        <v>29.33</v>
      </c>
      <c r="J30" s="12">
        <f t="shared" si="3"/>
        <v>80.97511080804638</v>
      </c>
      <c r="K30" s="12">
        <f t="shared" si="4"/>
        <v>92.03602682122967</v>
      </c>
      <c r="L30" s="16">
        <f t="shared" si="5"/>
        <v>100.28146761417337</v>
      </c>
      <c r="M30" s="7">
        <f t="shared" si="6"/>
      </c>
      <c r="N30" s="8">
        <f t="shared" si="7"/>
        <v>19.924397679407694</v>
      </c>
    </row>
    <row r="31" spans="1:14" ht="12.75" outlineLevel="1">
      <c r="A31" s="1">
        <v>201405</v>
      </c>
      <c r="B31" s="2">
        <v>27.77</v>
      </c>
      <c r="C31" s="2">
        <v>3159.1</v>
      </c>
      <c r="E31" s="3">
        <f t="shared" si="2"/>
        <v>-5.617572920417713</v>
      </c>
      <c r="G31" s="23">
        <f t="shared" si="0"/>
        <v>201405</v>
      </c>
      <c r="H31" s="13">
        <f t="shared" si="1"/>
        <v>27.77</v>
      </c>
      <c r="J31" s="12">
        <f t="shared" si="3"/>
        <v>81.02268635217861</v>
      </c>
      <c r="K31" s="12">
        <f t="shared" si="4"/>
        <v>98.78766054495259</v>
      </c>
      <c r="L31" s="16">
        <f t="shared" si="5"/>
        <v>92.73938585796984</v>
      </c>
      <c r="M31" s="7">
        <f t="shared" si="6"/>
      </c>
      <c r="N31" s="8">
        <f t="shared" si="7"/>
        <v>19.841240057466624</v>
      </c>
    </row>
    <row r="32" spans="1:14" ht="12.75" outlineLevel="1">
      <c r="A32" s="1">
        <v>201406</v>
      </c>
      <c r="B32" s="2">
        <v>27.279999999999998</v>
      </c>
      <c r="C32" s="2">
        <v>3127.21</v>
      </c>
      <c r="E32" s="3">
        <f t="shared" si="2"/>
        <v>-1.796187683284465</v>
      </c>
      <c r="G32" s="23">
        <f t="shared" si="0"/>
        <v>201406</v>
      </c>
      <c r="H32" s="13">
        <f t="shared" si="1"/>
        <v>27.279999999999998</v>
      </c>
      <c r="J32" s="12">
        <f t="shared" si="3"/>
        <v>89.58944281524927</v>
      </c>
      <c r="K32" s="12">
        <f t="shared" si="4"/>
        <v>101.42961876832845</v>
      </c>
      <c r="L32" s="16">
        <f t="shared" si="5"/>
        <v>92.82409234676646</v>
      </c>
      <c r="M32" s="7">
        <f t="shared" si="6"/>
      </c>
      <c r="N32" s="8">
        <f t="shared" si="7"/>
        <v>9.30983330493572</v>
      </c>
    </row>
    <row r="33" spans="1:14" ht="12.75" outlineLevel="1">
      <c r="A33" s="1">
        <v>201407</v>
      </c>
      <c r="B33" s="2">
        <v>27.94</v>
      </c>
      <c r="C33" s="2">
        <v>3098.74</v>
      </c>
      <c r="E33" s="3">
        <f t="shared" si="2"/>
        <v>2.362204724409462</v>
      </c>
      <c r="G33" s="12">
        <f t="shared" si="0"/>
        <v>201407</v>
      </c>
      <c r="H33" s="13">
        <f t="shared" si="1"/>
        <v>27.94</v>
      </c>
      <c r="J33" s="12">
        <f t="shared" si="3"/>
        <v>94.5597709377237</v>
      </c>
      <c r="K33" s="12">
        <f t="shared" si="4"/>
        <v>99.48699594368885</v>
      </c>
      <c r="L33" s="16">
        <f t="shared" si="5"/>
        <v>96.68482435758139</v>
      </c>
      <c r="M33" s="7">
        <f t="shared" si="6"/>
      </c>
      <c r="N33" s="8">
        <f t="shared" si="7"/>
        <v>3.5565433156284376</v>
      </c>
    </row>
    <row r="34" spans="1:14" ht="12.75" outlineLevel="1">
      <c r="A34" s="1">
        <v>201408</v>
      </c>
      <c r="B34" s="2">
        <v>28.279999999999998</v>
      </c>
      <c r="C34" s="2">
        <v>3192.72</v>
      </c>
      <c r="E34" s="3">
        <f t="shared" si="2"/>
        <v>1.2022630834511894</v>
      </c>
      <c r="G34" s="12">
        <f t="shared" si="0"/>
        <v>201408</v>
      </c>
      <c r="H34" s="13">
        <f t="shared" si="1"/>
        <v>28.279999999999998</v>
      </c>
      <c r="J34" s="12">
        <f t="shared" si="3"/>
        <v>95.22630834512023</v>
      </c>
      <c r="K34" s="12">
        <f t="shared" si="4"/>
        <v>98.68870815652994</v>
      </c>
      <c r="L34" s="16">
        <f t="shared" si="5"/>
        <v>95.97133185380814</v>
      </c>
      <c r="M34" s="7">
        <f t="shared" si="6"/>
      </c>
      <c r="N34" s="8">
        <f t="shared" si="7"/>
        <v>2.7331558100570863</v>
      </c>
    </row>
    <row r="35" spans="1:14" ht="12.75" outlineLevel="1">
      <c r="A35" s="1">
        <v>201409</v>
      </c>
      <c r="B35" s="2">
        <v>26.41</v>
      </c>
      <c r="C35" s="2">
        <v>3221.4</v>
      </c>
      <c r="E35" s="3">
        <f t="shared" si="2"/>
        <v>-7.080651268458907</v>
      </c>
      <c r="G35" s="12">
        <f t="shared" si="0"/>
        <v>201409</v>
      </c>
      <c r="H35" s="13">
        <f t="shared" si="1"/>
        <v>26.41</v>
      </c>
      <c r="J35" s="12">
        <f t="shared" si="3"/>
        <v>104.58159787959107</v>
      </c>
      <c r="K35" s="12">
        <f t="shared" si="4"/>
        <v>105.29471159914175</v>
      </c>
      <c r="L35" s="16">
        <f t="shared" si="5"/>
        <v>90.1791502340534</v>
      </c>
      <c r="M35" s="7">
        <f t="shared" si="6"/>
      </c>
      <c r="N35" s="8">
        <f t="shared" si="7"/>
        <v>-8.445737686012883</v>
      </c>
    </row>
    <row r="36" spans="1:14" ht="12.75" outlineLevel="1">
      <c r="A36" s="1">
        <v>201410</v>
      </c>
      <c r="B36" s="2">
        <v>25.05</v>
      </c>
      <c r="C36" s="2">
        <v>3157.15</v>
      </c>
      <c r="E36" s="3">
        <f t="shared" si="2"/>
        <v>-5.429141716566864</v>
      </c>
      <c r="G36" s="12">
        <f t="shared" si="0"/>
        <v>201410</v>
      </c>
      <c r="H36" s="13">
        <f t="shared" si="1"/>
        <v>25.05</v>
      </c>
      <c r="J36" s="12">
        <f t="shared" si="3"/>
        <v>123.3932135728543</v>
      </c>
      <c r="K36" s="12">
        <f t="shared" si="4"/>
        <v>109.06187624750501</v>
      </c>
      <c r="L36" s="16">
        <f t="shared" si="5"/>
        <v>89.44786157145592</v>
      </c>
      <c r="M36" s="7">
        <f t="shared" si="6"/>
      </c>
      <c r="N36" s="8">
        <f t="shared" si="7"/>
        <v>-30.594329677431343</v>
      </c>
    </row>
    <row r="37" spans="1:14" ht="12.75" outlineLevel="1">
      <c r="A37" s="1">
        <v>201411</v>
      </c>
      <c r="B37" s="2">
        <v>27.31</v>
      </c>
      <c r="C37" s="2">
        <v>3287.9100000000003</v>
      </c>
      <c r="E37" s="3">
        <f t="shared" si="2"/>
        <v>8.275357012083479</v>
      </c>
      <c r="G37" s="12">
        <f t="shared" si="0"/>
        <v>201411</v>
      </c>
      <c r="H37" s="13">
        <f t="shared" si="1"/>
        <v>27.31</v>
      </c>
      <c r="J37" s="12">
        <f t="shared" si="3"/>
        <v>97.91285243500549</v>
      </c>
      <c r="K37" s="12">
        <f t="shared" si="4"/>
        <v>100.21054558769684</v>
      </c>
      <c r="L37" s="16">
        <f t="shared" si="5"/>
        <v>94.53173881436012</v>
      </c>
      <c r="M37" s="7">
        <f t="shared" si="6"/>
      </c>
      <c r="N37" s="8">
        <f t="shared" si="7"/>
        <v>0.7713875026297874</v>
      </c>
    </row>
    <row r="38" spans="1:14" ht="12.75" outlineLevel="1">
      <c r="A38" s="1">
        <v>201412</v>
      </c>
      <c r="B38" s="2">
        <v>26.345</v>
      </c>
      <c r="C38" s="2">
        <v>3285.26</v>
      </c>
      <c r="E38" s="3">
        <f t="shared" si="2"/>
        <v>-3.6629341431011575</v>
      </c>
      <c r="G38" s="12">
        <f t="shared" si="0"/>
        <v>201412</v>
      </c>
      <c r="H38" s="13">
        <f t="shared" si="1"/>
        <v>26.345</v>
      </c>
      <c r="J38" s="12">
        <f t="shared" si="3"/>
        <v>97.62763332700702</v>
      </c>
      <c r="K38" s="12">
        <f t="shared" si="4"/>
        <v>104.07888909976592</v>
      </c>
      <c r="L38" s="16">
        <f t="shared" si="5"/>
        <v>91.97254837315492</v>
      </c>
      <c r="M38" s="7">
        <f t="shared" si="6"/>
      </c>
      <c r="N38" s="8">
        <f t="shared" si="7"/>
        <v>1.2463970715820742</v>
      </c>
    </row>
    <row r="39" spans="1:14" ht="12.75" outlineLevel="1">
      <c r="A39" s="1">
        <v>201501</v>
      </c>
      <c r="B39" s="2">
        <v>26.75</v>
      </c>
      <c r="C39" s="2">
        <v>3530.3100000000004</v>
      </c>
      <c r="E39" s="3">
        <f t="shared" si="2"/>
        <v>1.5140186915887892</v>
      </c>
      <c r="G39" s="12">
        <f t="shared" si="0"/>
        <v>201501</v>
      </c>
      <c r="H39" s="13">
        <f t="shared" si="1"/>
        <v>26.75</v>
      </c>
      <c r="J39" s="12">
        <f t="shared" si="3"/>
        <v>95.51401869158879</v>
      </c>
      <c r="K39" s="12">
        <f t="shared" si="4"/>
        <v>102.87694704049845</v>
      </c>
      <c r="L39" s="16">
        <f t="shared" si="5"/>
        <v>88.05472018560279</v>
      </c>
      <c r="M39" s="7">
        <f t="shared" si="6"/>
      </c>
      <c r="N39" s="8">
        <f t="shared" si="7"/>
        <v>4.635441605785773</v>
      </c>
    </row>
    <row r="40" spans="1:14" ht="12.75" outlineLevel="1">
      <c r="A40" s="1">
        <v>201502</v>
      </c>
      <c r="B40" s="2">
        <v>27.110000000000003</v>
      </c>
      <c r="C40" s="2">
        <v>3714.44</v>
      </c>
      <c r="E40" s="3">
        <f t="shared" si="2"/>
        <v>1.3279232755440906</v>
      </c>
      <c r="G40" s="12">
        <f t="shared" si="0"/>
        <v>201502</v>
      </c>
      <c r="H40" s="13">
        <f t="shared" si="1"/>
        <v>27.110000000000003</v>
      </c>
      <c r="J40" s="12">
        <f t="shared" si="3"/>
        <v>103.94688306897822</v>
      </c>
      <c r="K40" s="12">
        <f t="shared" si="4"/>
        <v>101.18191319316365</v>
      </c>
      <c r="L40" s="16">
        <f t="shared" si="5"/>
        <v>86.46096612082249</v>
      </c>
      <c r="M40" s="7">
        <f t="shared" si="6"/>
      </c>
      <c r="N40" s="8">
        <f t="shared" si="7"/>
        <v>-9.184415728128256</v>
      </c>
    </row>
    <row r="41" spans="1:14" ht="12.75" outlineLevel="1">
      <c r="A41" s="1">
        <v>201503</v>
      </c>
      <c r="B41" s="2">
        <v>25.105</v>
      </c>
      <c r="C41" s="2">
        <v>3725.82</v>
      </c>
      <c r="E41" s="3">
        <f t="shared" si="2"/>
        <v>-7.986456881099393</v>
      </c>
      <c r="G41" s="12">
        <f t="shared" si="0"/>
        <v>201503</v>
      </c>
      <c r="H41" s="13">
        <f t="shared" si="1"/>
        <v>25.105</v>
      </c>
      <c r="J41" s="12">
        <f t="shared" si="3"/>
        <v>117.86496713802032</v>
      </c>
      <c r="K41" s="12">
        <f t="shared" si="4"/>
        <v>107.77401580030539</v>
      </c>
      <c r="L41" s="16">
        <f t="shared" si="5"/>
        <v>82.16120209118</v>
      </c>
      <c r="M41" s="7">
        <f t="shared" si="6"/>
      </c>
      <c r="N41" s="8">
        <f t="shared" si="7"/>
        <v>-31.352289084476585</v>
      </c>
    </row>
    <row r="42" spans="1:14" ht="12.75" outlineLevel="1">
      <c r="A42" s="1">
        <v>201504</v>
      </c>
      <c r="B42" s="2">
        <v>26</v>
      </c>
      <c r="C42" s="2">
        <v>3674.18</v>
      </c>
      <c r="E42" s="3">
        <f t="shared" si="2"/>
        <v>3.4423076923076907</v>
      </c>
      <c r="G42" s="12">
        <f t="shared" si="0"/>
        <v>201504</v>
      </c>
      <c r="H42" s="13">
        <f t="shared" si="1"/>
        <v>26</v>
      </c>
      <c r="J42" s="12">
        <f t="shared" si="3"/>
        <v>112.8076923076923</v>
      </c>
      <c r="K42" s="12">
        <f t="shared" si="4"/>
        <v>102.99679487179489</v>
      </c>
      <c r="L42" s="16">
        <f t="shared" si="5"/>
        <v>88.4672005339812</v>
      </c>
      <c r="M42" s="7">
        <f t="shared" si="6"/>
      </c>
      <c r="N42" s="8">
        <f t="shared" si="7"/>
        <v>-22.708397155754472</v>
      </c>
    </row>
    <row r="43" spans="1:14" ht="12.75" outlineLevel="1">
      <c r="A43" s="1">
        <v>201505</v>
      </c>
      <c r="B43" s="2">
        <v>26.44</v>
      </c>
      <c r="C43" s="2">
        <v>3708.66</v>
      </c>
      <c r="E43" s="3">
        <f t="shared" si="2"/>
        <v>1.6641452344931968</v>
      </c>
      <c r="G43" s="12">
        <f t="shared" si="0"/>
        <v>201505</v>
      </c>
      <c r="H43" s="13">
        <f t="shared" si="1"/>
        <v>26.44</v>
      </c>
      <c r="J43" s="12">
        <f t="shared" si="3"/>
        <v>105.03025718608168</v>
      </c>
      <c r="K43" s="12">
        <f t="shared" si="4"/>
        <v>100.86359051941503</v>
      </c>
      <c r="L43" s="16">
        <f t="shared" si="5"/>
        <v>90.72262455696955</v>
      </c>
      <c r="M43" s="7">
        <f t="shared" si="6"/>
      </c>
      <c r="N43" s="8">
        <f t="shared" si="7"/>
        <v>-10.757703640740944</v>
      </c>
    </row>
    <row r="44" spans="1:14" ht="12.75" outlineLevel="1">
      <c r="A44" s="1">
        <v>201506</v>
      </c>
      <c r="B44" s="2">
        <v>25.31</v>
      </c>
      <c r="C44" s="2">
        <v>3574.7</v>
      </c>
      <c r="E44" s="3">
        <f t="shared" si="2"/>
        <v>-4.464638482813128</v>
      </c>
      <c r="G44" s="12">
        <f t="shared" si="0"/>
        <v>201506</v>
      </c>
      <c r="H44" s="13">
        <f t="shared" si="1"/>
        <v>25.31</v>
      </c>
      <c r="J44" s="12">
        <f t="shared" si="3"/>
        <v>107.7834847886211</v>
      </c>
      <c r="K44" s="12">
        <f t="shared" si="4"/>
        <v>104.71816146450676</v>
      </c>
      <c r="L44" s="16">
        <f t="shared" si="5"/>
        <v>91.65404143067016</v>
      </c>
      <c r="M44" s="7">
        <f t="shared" si="6"/>
      </c>
      <c r="N44" s="8">
        <f t="shared" si="7"/>
        <v>-15.017707375939676</v>
      </c>
    </row>
    <row r="45" spans="1:14" ht="12.75" outlineLevel="1">
      <c r="A45" s="1">
        <v>201507</v>
      </c>
      <c r="B45" s="2">
        <v>26.6</v>
      </c>
      <c r="C45" s="2">
        <v>3762.64</v>
      </c>
      <c r="E45" s="3">
        <f t="shared" si="2"/>
        <v>4.849624060150386</v>
      </c>
      <c r="G45" s="12">
        <f t="shared" si="0"/>
        <v>201507</v>
      </c>
      <c r="H45" s="13">
        <f t="shared" si="1"/>
        <v>26.6</v>
      </c>
      <c r="J45" s="12">
        <f t="shared" si="3"/>
        <v>105.0375939849624</v>
      </c>
      <c r="K45" s="12">
        <f t="shared" si="4"/>
        <v>99.21992481203007</v>
      </c>
      <c r="L45" s="16">
        <f t="shared" si="5"/>
        <v>93.38323999363355</v>
      </c>
      <c r="M45" s="7">
        <f t="shared" si="6"/>
      </c>
      <c r="N45" s="8">
        <f t="shared" si="7"/>
        <v>-10.38380031584913</v>
      </c>
    </row>
    <row r="46" spans="1:14" ht="12.75" outlineLevel="1">
      <c r="A46" s="1">
        <v>201508</v>
      </c>
      <c r="B46" s="2">
        <v>25.87</v>
      </c>
      <c r="C46" s="2">
        <v>3463.12</v>
      </c>
      <c r="E46" s="3">
        <f t="shared" si="2"/>
        <v>-2.8218013142636273</v>
      </c>
      <c r="G46" s="12">
        <f t="shared" si="0"/>
        <v>201508</v>
      </c>
      <c r="H46" s="13">
        <f t="shared" si="1"/>
        <v>25.87</v>
      </c>
      <c r="J46" s="12">
        <f t="shared" si="3"/>
        <v>109.31580981832236</v>
      </c>
      <c r="K46" s="12">
        <f t="shared" si="4"/>
        <v>101.24339646952711</v>
      </c>
      <c r="L46" s="16">
        <f t="shared" si="5"/>
        <v>100.07469253199427</v>
      </c>
      <c r="M46" s="7">
        <f t="shared" si="6"/>
      </c>
      <c r="N46" s="8">
        <f t="shared" si="7"/>
        <v>-16.93903399842321</v>
      </c>
    </row>
    <row r="47" spans="1:14" ht="12.75" outlineLevel="1">
      <c r="A47" s="1">
        <v>201509</v>
      </c>
      <c r="B47" s="2">
        <v>22.87</v>
      </c>
      <c r="C47" s="2">
        <v>3296.76</v>
      </c>
      <c r="E47" s="3">
        <f t="shared" si="2"/>
        <v>-13.117621337997376</v>
      </c>
      <c r="G47" s="12">
        <f t="shared" si="0"/>
        <v>201509</v>
      </c>
      <c r="H47" s="13">
        <f t="shared" si="1"/>
        <v>22.87</v>
      </c>
      <c r="J47" s="12">
        <f t="shared" si="3"/>
        <v>115.4787931788369</v>
      </c>
      <c r="K47" s="12">
        <f t="shared" si="4"/>
        <v>113.23422241655734</v>
      </c>
      <c r="L47" s="16">
        <f t="shared" si="5"/>
        <v>94.16078626909668</v>
      </c>
      <c r="M47" s="7">
        <f t="shared" si="6"/>
      </c>
      <c r="N47" s="8">
        <f t="shared" si="7"/>
        <v>-22.82287648686135</v>
      </c>
    </row>
    <row r="48" spans="1:14" ht="12.75" outlineLevel="1">
      <c r="A48" s="1">
        <v>201510</v>
      </c>
      <c r="B48" s="2">
        <v>27</v>
      </c>
      <c r="C48" s="2">
        <v>3600.2</v>
      </c>
      <c r="E48" s="3">
        <f t="shared" si="2"/>
        <v>15.296296296296292</v>
      </c>
      <c r="G48" s="12">
        <f t="shared" si="0"/>
        <v>201510</v>
      </c>
      <c r="H48" s="13">
        <f t="shared" si="1"/>
        <v>27</v>
      </c>
      <c r="J48" s="12">
        <f t="shared" si="3"/>
        <v>92.77777777777779</v>
      </c>
      <c r="K48" s="12">
        <f t="shared" si="4"/>
        <v>96.51543209876543</v>
      </c>
      <c r="L48" s="16">
        <f t="shared" si="5"/>
        <v>102.22322310978603</v>
      </c>
      <c r="M48" s="7" t="str">
        <f t="shared" si="6"/>
        <v>*</v>
      </c>
      <c r="N48" s="8">
        <f t="shared" si="7"/>
        <v>4.789931113750499</v>
      </c>
    </row>
    <row r="49" spans="1:14" ht="12.75" outlineLevel="1">
      <c r="A49" s="1">
        <v>201511</v>
      </c>
      <c r="B49" s="2">
        <v>26.815</v>
      </c>
      <c r="C49" s="2">
        <v>3760.8900000000003</v>
      </c>
      <c r="E49" s="3">
        <f t="shared" si="2"/>
        <v>-0.6899123624836797</v>
      </c>
      <c r="G49" s="12">
        <f t="shared" si="0"/>
        <v>201511</v>
      </c>
      <c r="H49" s="13">
        <f t="shared" si="1"/>
        <v>26.815</v>
      </c>
      <c r="J49" s="12">
        <f t="shared" si="3"/>
        <v>101.84598172664552</v>
      </c>
      <c r="K49" s="12">
        <f t="shared" si="4"/>
        <v>97.02747218596555</v>
      </c>
      <c r="L49" s="16">
        <f t="shared" si="5"/>
        <v>98.41929368775551</v>
      </c>
      <c r="M49" s="7" t="str">
        <f t="shared" si="6"/>
        <v>*</v>
      </c>
      <c r="N49" s="8">
        <f t="shared" si="7"/>
        <v>-5.468958066182389</v>
      </c>
    </row>
    <row r="50" spans="1:14" ht="12.75" outlineLevel="1">
      <c r="A50" s="1">
        <v>201512</v>
      </c>
      <c r="B50" s="2">
        <v>28.12</v>
      </c>
      <c r="C50" s="2">
        <v>3700.3</v>
      </c>
      <c r="E50" s="3">
        <f t="shared" si="2"/>
        <v>4.6408250355618765</v>
      </c>
      <c r="G50" s="12">
        <f t="shared" si="0"/>
        <v>201512</v>
      </c>
      <c r="H50" s="13">
        <f t="shared" si="1"/>
        <v>28.12</v>
      </c>
      <c r="J50" s="12">
        <f t="shared" si="3"/>
        <v>93.6877667140825</v>
      </c>
      <c r="K50" s="12">
        <f t="shared" si="4"/>
        <v>93.05061640587957</v>
      </c>
      <c r="L50" s="16">
        <f t="shared" si="5"/>
        <v>105.31053261616968</v>
      </c>
      <c r="M50" s="7" t="str">
        <f t="shared" si="6"/>
        <v>*</v>
      </c>
      <c r="N50" s="8">
        <f t="shared" si="7"/>
        <v>4.2653609014878064</v>
      </c>
    </row>
    <row r="51" spans="1:14" ht="12.75" outlineLevel="1">
      <c r="A51" s="1">
        <v>201601</v>
      </c>
      <c r="B51" s="2">
        <v>29.64</v>
      </c>
      <c r="C51" s="2">
        <v>3486.22</v>
      </c>
      <c r="E51" s="3">
        <f t="shared" si="2"/>
        <v>5.128205128205126</v>
      </c>
      <c r="G51" s="12">
        <f t="shared" si="0"/>
        <v>201601</v>
      </c>
      <c r="H51" s="13">
        <f t="shared" si="1"/>
        <v>29.64</v>
      </c>
      <c r="J51" s="12">
        <f t="shared" si="3"/>
        <v>90.24966261808368</v>
      </c>
      <c r="K51" s="12">
        <f t="shared" si="4"/>
        <v>89.09131803868645</v>
      </c>
      <c r="L51" s="16">
        <f t="shared" si="5"/>
        <v>116.62657958743883</v>
      </c>
      <c r="M51" s="7" t="str">
        <f t="shared" si="6"/>
        <v>*</v>
      </c>
      <c r="N51" s="8">
        <f t="shared" si="7"/>
        <v>8.330953694565478</v>
      </c>
    </row>
    <row r="52" spans="1:14" ht="12.75" outlineLevel="1">
      <c r="A52" s="1">
        <v>201602</v>
      </c>
      <c r="B52" s="2">
        <v>32.94</v>
      </c>
      <c r="C52" s="2">
        <v>3371.82</v>
      </c>
      <c r="E52" s="3">
        <f t="shared" si="2"/>
        <v>10.018214936247714</v>
      </c>
      <c r="G52" s="12">
        <f t="shared" si="0"/>
        <v>201602</v>
      </c>
      <c r="H52" s="13">
        <f t="shared" si="1"/>
        <v>32.94</v>
      </c>
      <c r="J52" s="12">
        <f t="shared" si="3"/>
        <v>82.30115361262904</v>
      </c>
      <c r="K52" s="12">
        <f t="shared" si="4"/>
        <v>81.64086217364907</v>
      </c>
      <c r="L52" s="16">
        <f t="shared" si="5"/>
        <v>130.55064417184616</v>
      </c>
      <c r="M52" s="7" t="str">
        <f t="shared" si="6"/>
        <v>*</v>
      </c>
      <c r="N52" s="8">
        <f t="shared" si="7"/>
        <v>17.1263680791726</v>
      </c>
    </row>
    <row r="53" spans="1:14" ht="12.75" outlineLevel="1">
      <c r="A53" s="1">
        <v>201603</v>
      </c>
      <c r="B53" s="2">
        <v>35.705000000000005</v>
      </c>
      <c r="C53" s="2">
        <v>3373.04</v>
      </c>
      <c r="E53" s="3">
        <f t="shared" si="2"/>
        <v>7.74401344349533</v>
      </c>
      <c r="G53" s="12">
        <f t="shared" si="0"/>
        <v>201603</v>
      </c>
      <c r="H53" s="13">
        <f t="shared" si="1"/>
        <v>35.705000000000005</v>
      </c>
      <c r="J53" s="12">
        <f t="shared" si="3"/>
        <v>70.31228119311021</v>
      </c>
      <c r="K53" s="12">
        <f t="shared" si="4"/>
        <v>77.792559398777</v>
      </c>
      <c r="L53" s="16">
        <f t="shared" si="5"/>
        <v>135.83889559477146</v>
      </c>
      <c r="M53" s="7" t="str">
        <f t="shared" si="6"/>
        <v>*</v>
      </c>
      <c r="N53" s="8">
        <f t="shared" si="7"/>
        <v>35.84513909421449</v>
      </c>
    </row>
    <row r="54" spans="1:14" ht="12.75" outlineLevel="1">
      <c r="A54" s="1">
        <v>201604</v>
      </c>
      <c r="B54" s="2">
        <v>38.415</v>
      </c>
      <c r="C54" s="2">
        <v>3409.3700000000003</v>
      </c>
      <c r="E54" s="3">
        <f t="shared" si="2"/>
        <v>7.0545359885461245</v>
      </c>
      <c r="G54" s="12">
        <f t="shared" si="0"/>
        <v>201604</v>
      </c>
      <c r="H54" s="13">
        <f t="shared" si="1"/>
        <v>38.415</v>
      </c>
      <c r="J54" s="12">
        <f t="shared" si="3"/>
        <v>67.68189509306261</v>
      </c>
      <c r="K54" s="12">
        <f t="shared" si="4"/>
        <v>74.99783070849061</v>
      </c>
      <c r="L54" s="16">
        <f t="shared" si="5"/>
        <v>138.53634582877862</v>
      </c>
      <c r="M54" s="7" t="str">
        <f t="shared" si="6"/>
        <v>*</v>
      </c>
      <c r="N54" s="8">
        <f t="shared" si="7"/>
        <v>39.35034261842496</v>
      </c>
    </row>
    <row r="55" spans="1:14" ht="12.75" outlineLevel="1">
      <c r="A55" s="1">
        <v>201605</v>
      </c>
      <c r="B55" s="2">
        <v>40</v>
      </c>
      <c r="C55" s="2">
        <v>3514.06</v>
      </c>
      <c r="E55" s="3">
        <f t="shared" si="2"/>
        <v>3.962500000000002</v>
      </c>
      <c r="G55" s="12">
        <f t="shared" si="0"/>
        <v>201605</v>
      </c>
      <c r="H55" s="13">
        <f t="shared" si="1"/>
        <v>40</v>
      </c>
      <c r="J55" s="12">
        <f t="shared" si="3"/>
        <v>66.10000000000001</v>
      </c>
      <c r="K55" s="12">
        <f t="shared" si="4"/>
        <v>74.85104166666667</v>
      </c>
      <c r="L55" s="16">
        <f t="shared" si="5"/>
        <v>134.05616232396108</v>
      </c>
      <c r="M55" s="7" t="str">
        <f t="shared" si="6"/>
        <v>*</v>
      </c>
      <c r="N55" s="8">
        <f t="shared" si="7"/>
        <v>41.94745856050953</v>
      </c>
    </row>
    <row r="56" spans="1:14" ht="12.75" outlineLevel="1">
      <c r="A56" s="1">
        <v>201606</v>
      </c>
      <c r="B56" s="2">
        <v>38.965</v>
      </c>
      <c r="C56" s="2">
        <v>3345.63</v>
      </c>
      <c r="E56" s="3">
        <f t="shared" si="2"/>
        <v>-2.6562299499550788</v>
      </c>
      <c r="G56" s="12">
        <f t="shared" si="0"/>
        <v>201606</v>
      </c>
      <c r="H56" s="13">
        <f t="shared" si="1"/>
        <v>38.965</v>
      </c>
      <c r="J56" s="12">
        <f t="shared" si="3"/>
        <v>64.95572950083408</v>
      </c>
      <c r="K56" s="12">
        <f t="shared" si="4"/>
        <v>79.75961332820052</v>
      </c>
      <c r="L56" s="16">
        <f t="shared" si="5"/>
        <v>131.42419701857347</v>
      </c>
      <c r="M56" s="7" t="str">
        <f t="shared" si="6"/>
        <v>*</v>
      </c>
      <c r="N56" s="8">
        <f t="shared" si="7"/>
        <v>44.86895884592224</v>
      </c>
    </row>
    <row r="57" spans="1:14" ht="12.75" outlineLevel="1">
      <c r="A57" s="1">
        <v>201607</v>
      </c>
      <c r="B57" s="2">
        <v>40.985</v>
      </c>
      <c r="C57" s="2">
        <v>3464.84</v>
      </c>
      <c r="E57" s="3">
        <f t="shared" si="2"/>
        <v>4.928632426497489</v>
      </c>
      <c r="G57" s="12">
        <f t="shared" si="0"/>
        <v>201607</v>
      </c>
      <c r="H57" s="13">
        <f t="shared" si="1"/>
        <v>40.985</v>
      </c>
      <c r="J57" s="12">
        <f t="shared" si="3"/>
        <v>64.90179333902648</v>
      </c>
      <c r="K57" s="12">
        <f t="shared" si="4"/>
        <v>78.75340571753895</v>
      </c>
      <c r="L57" s="16">
        <f t="shared" si="5"/>
        <v>127.6143825832566</v>
      </c>
      <c r="M57" s="7" t="str">
        <f t="shared" si="6"/>
        <v>*</v>
      </c>
      <c r="N57" s="8">
        <f t="shared" si="7"/>
        <v>44.949261996574286</v>
      </c>
    </row>
    <row r="58" spans="1:14" ht="12.75" outlineLevel="1">
      <c r="A58" s="1">
        <v>201608</v>
      </c>
      <c r="B58" s="2">
        <v>37.03</v>
      </c>
      <c r="C58" s="2">
        <v>3553.3700000000003</v>
      </c>
      <c r="E58" s="3">
        <f t="shared" si="2"/>
        <v>-10.680529300567104</v>
      </c>
      <c r="G58" s="12">
        <f t="shared" si="0"/>
        <v>201608</v>
      </c>
      <c r="H58" s="13">
        <f t="shared" si="1"/>
        <v>37.03</v>
      </c>
      <c r="J58" s="12">
        <f t="shared" si="3"/>
        <v>69.86227383202808</v>
      </c>
      <c r="K58" s="12">
        <f t="shared" si="4"/>
        <v>89.6761634710595</v>
      </c>
      <c r="L58" s="16">
        <f t="shared" si="5"/>
        <v>109.51451373295622</v>
      </c>
      <c r="M58" s="7" t="str">
        <f t="shared" si="6"/>
        <v>*</v>
      </c>
      <c r="N58" s="8">
        <f t="shared" si="7"/>
        <v>32.08736000305634</v>
      </c>
    </row>
    <row r="59" spans="1:14" ht="12.75" outlineLevel="1">
      <c r="A59" s="1">
        <v>201609</v>
      </c>
      <c r="B59" s="2">
        <v>40.68</v>
      </c>
      <c r="C59" s="2">
        <v>3555.92</v>
      </c>
      <c r="E59" s="3">
        <f t="shared" si="2"/>
        <v>8.9724680432645</v>
      </c>
      <c r="G59" s="12">
        <f t="shared" si="0"/>
        <v>201609</v>
      </c>
      <c r="H59" s="13">
        <f t="shared" si="1"/>
        <v>40.68</v>
      </c>
      <c r="J59" s="12">
        <f t="shared" si="3"/>
        <v>56.21927236971485</v>
      </c>
      <c r="K59" s="12">
        <f t="shared" si="4"/>
        <v>85.2783923303835</v>
      </c>
      <c r="L59" s="16">
        <f t="shared" si="5"/>
        <v>115.79173695716618</v>
      </c>
      <c r="M59" s="7" t="str">
        <f t="shared" si="6"/>
        <v>*</v>
      </c>
      <c r="N59" s="8">
        <f t="shared" si="7"/>
        <v>66.83170447939551</v>
      </c>
    </row>
    <row r="60" spans="1:14" ht="12.75" outlineLevel="1">
      <c r="A60" s="1">
        <v>201610</v>
      </c>
      <c r="B60" s="2">
        <v>40.52</v>
      </c>
      <c r="C60" s="2">
        <v>3540.56</v>
      </c>
      <c r="E60" s="3">
        <f t="shared" si="2"/>
        <v>-0.3948667324777803</v>
      </c>
      <c r="G60" s="12">
        <f t="shared" si="0"/>
        <v>201610</v>
      </c>
      <c r="H60" s="13">
        <f t="shared" si="1"/>
        <v>40.52</v>
      </c>
      <c r="J60" s="12">
        <f t="shared" si="3"/>
        <v>66.63376110562685</v>
      </c>
      <c r="K60" s="12">
        <f t="shared" si="4"/>
        <v>88.39564823955249</v>
      </c>
      <c r="L60" s="16">
        <f t="shared" si="5"/>
        <v>112.0341860486036</v>
      </c>
      <c r="M60" s="7" t="str">
        <f t="shared" si="6"/>
        <v>*</v>
      </c>
      <c r="N60" s="8">
        <f t="shared" si="7"/>
        <v>53.93922289502893</v>
      </c>
    </row>
    <row r="61" spans="1:14" ht="12.75" outlineLevel="1">
      <c r="A61" s="1">
        <v>201611</v>
      </c>
      <c r="B61" s="2">
        <v>39.355</v>
      </c>
      <c r="C61" s="2">
        <v>3478.63</v>
      </c>
      <c r="E61" s="3">
        <f t="shared" si="2"/>
        <v>-2.9602337695337475</v>
      </c>
      <c r="G61" s="12">
        <f t="shared" si="0"/>
        <v>201611</v>
      </c>
      <c r="H61" s="13">
        <f t="shared" si="1"/>
        <v>39.355</v>
      </c>
      <c r="J61" s="12">
        <f t="shared" si="3"/>
        <v>68.13619616313049</v>
      </c>
      <c r="K61" s="12">
        <f t="shared" si="4"/>
        <v>93.66768305594377</v>
      </c>
      <c r="L61" s="16">
        <f t="shared" si="5"/>
        <v>106.88879537155618</v>
      </c>
      <c r="M61" s="7" t="str">
        <f t="shared" si="6"/>
        <v>*</v>
      </c>
      <c r="N61" s="8">
        <f t="shared" si="7"/>
        <v>49.29535775308276</v>
      </c>
    </row>
    <row r="62" spans="1:14" ht="12.75" outlineLevel="1">
      <c r="A62" s="1">
        <v>201612</v>
      </c>
      <c r="B62" s="2">
        <v>38.485</v>
      </c>
      <c r="C62" s="2">
        <v>3606.36</v>
      </c>
      <c r="E62" s="3">
        <f t="shared" si="2"/>
        <v>-2.260621021177075</v>
      </c>
      <c r="G62" s="12">
        <f t="shared" si="0"/>
        <v>201612</v>
      </c>
      <c r="H62" s="13">
        <f t="shared" si="1"/>
        <v>38.485</v>
      </c>
      <c r="J62" s="12">
        <f t="shared" si="3"/>
        <v>73.0674288683903</v>
      </c>
      <c r="K62" s="12">
        <f t="shared" si="4"/>
        <v>98.02953531679009</v>
      </c>
      <c r="L62" s="16">
        <f t="shared" si="5"/>
        <v>98.29397830943385</v>
      </c>
      <c r="M62" s="7">
        <f t="shared" si="6"/>
      </c>
      <c r="N62" s="8">
        <f t="shared" si="7"/>
        <v>38.79302885998634</v>
      </c>
    </row>
    <row r="63" spans="1:14" ht="12.75" outlineLevel="1">
      <c r="A63" s="1">
        <v>201701</v>
      </c>
      <c r="B63" s="2">
        <v>40.1</v>
      </c>
      <c r="C63" s="2">
        <v>3542.27</v>
      </c>
      <c r="E63" s="3">
        <f t="shared" si="2"/>
        <v>4.027431421446389</v>
      </c>
      <c r="G63" s="12">
        <f t="shared" si="0"/>
        <v>201701</v>
      </c>
      <c r="H63" s="13">
        <f t="shared" si="1"/>
        <v>40.1</v>
      </c>
      <c r="J63" s="12">
        <f t="shared" si="3"/>
        <v>73.91521197007481</v>
      </c>
      <c r="K63" s="12">
        <f t="shared" si="4"/>
        <v>96.2551953449709</v>
      </c>
      <c r="L63" s="16">
        <f t="shared" si="5"/>
        <v>102.05409833397215</v>
      </c>
      <c r="M63" s="7" t="str">
        <f t="shared" si="6"/>
        <v>*</v>
      </c>
      <c r="N63" s="8">
        <f t="shared" si="7"/>
        <v>37.5307143213538</v>
      </c>
    </row>
    <row r="64" spans="1:14" ht="12.75" outlineLevel="1">
      <c r="A64" s="1">
        <v>201702</v>
      </c>
      <c r="B64" s="2">
        <v>41.775000000000006</v>
      </c>
      <c r="C64" s="2">
        <v>3584.13</v>
      </c>
      <c r="E64" s="3">
        <f t="shared" si="2"/>
        <v>4.009575104727718</v>
      </c>
      <c r="G64" s="12">
        <f t="shared" si="0"/>
        <v>201702</v>
      </c>
      <c r="H64" s="13">
        <f t="shared" si="1"/>
        <v>41.775000000000006</v>
      </c>
      <c r="J64" s="12">
        <f t="shared" si="3"/>
        <v>78.85098743267503</v>
      </c>
      <c r="K64" s="12">
        <f t="shared" si="4"/>
        <v>94.15818870935567</v>
      </c>
      <c r="L64" s="16">
        <f t="shared" si="5"/>
        <v>103.63275429950035</v>
      </c>
      <c r="M64" s="7" t="str">
        <f t="shared" si="6"/>
        <v>*</v>
      </c>
      <c r="N64" s="8">
        <f t="shared" si="7"/>
        <v>31.75387762502467</v>
      </c>
    </row>
    <row r="65" spans="1:14" ht="12.75" outlineLevel="1">
      <c r="A65" s="1">
        <v>201703</v>
      </c>
      <c r="B65" s="2">
        <v>45.865</v>
      </c>
      <c r="C65" s="2">
        <v>3817.02</v>
      </c>
      <c r="E65" s="3">
        <f t="shared" si="2"/>
        <v>8.917475198953442</v>
      </c>
      <c r="G65" s="12">
        <f t="shared" si="0"/>
        <v>201703</v>
      </c>
      <c r="H65" s="13">
        <f t="shared" si="1"/>
        <v>45.865</v>
      </c>
      <c r="J65" s="12">
        <f t="shared" si="3"/>
        <v>77.84803226861442</v>
      </c>
      <c r="K65" s="12">
        <f t="shared" si="4"/>
        <v>87.6076528943639</v>
      </c>
      <c r="L65" s="16">
        <f t="shared" si="5"/>
        <v>105.69213341009743</v>
      </c>
      <c r="M65" s="7" t="str">
        <f t="shared" si="6"/>
        <v>*</v>
      </c>
      <c r="N65" s="8">
        <f t="shared" si="7"/>
        <v>32.77994170250881</v>
      </c>
    </row>
    <row r="66" spans="1:14" ht="12.75" outlineLevel="1">
      <c r="A66" s="1">
        <v>201704</v>
      </c>
      <c r="B66" s="2">
        <v>46.22500000000001</v>
      </c>
      <c r="C66" s="2">
        <v>3875.53</v>
      </c>
      <c r="E66" s="3">
        <f t="shared" si="2"/>
        <v>0.7787993510005549</v>
      </c>
      <c r="G66" s="12">
        <f t="shared" si="0"/>
        <v>201704</v>
      </c>
      <c r="H66" s="13">
        <f t="shared" si="1"/>
        <v>46.22500000000001</v>
      </c>
      <c r="J66" s="12">
        <f t="shared" si="3"/>
        <v>83.10438074634936</v>
      </c>
      <c r="K66" s="12">
        <f t="shared" si="4"/>
        <v>88.33333333333334</v>
      </c>
      <c r="L66" s="16">
        <f t="shared" si="5"/>
        <v>104.37603445985158</v>
      </c>
      <c r="M66" s="7" t="str">
        <f t="shared" si="6"/>
        <v>*</v>
      </c>
      <c r="N66" s="8">
        <f t="shared" si="7"/>
        <v>24.767196017881673</v>
      </c>
    </row>
    <row r="67" spans="1:14" ht="12.75" outlineLevel="1">
      <c r="A67" s="1">
        <v>201705</v>
      </c>
      <c r="B67" s="2">
        <v>46.23500000000001</v>
      </c>
      <c r="C67" s="2">
        <v>3888.32</v>
      </c>
      <c r="E67" s="3">
        <f t="shared" si="2"/>
        <v>0.021628636314476066</v>
      </c>
      <c r="G67" s="12">
        <f aca="true" t="shared" si="8" ref="G67:G86">A67</f>
        <v>201705</v>
      </c>
      <c r="H67" s="13">
        <f aca="true" t="shared" si="9" ref="H67:H86">$B67</f>
        <v>46.23500000000001</v>
      </c>
      <c r="J67" s="12">
        <f t="shared" si="3"/>
        <v>86.51454525792147</v>
      </c>
      <c r="K67" s="12">
        <f t="shared" si="4"/>
        <v>89.43801593309541</v>
      </c>
      <c r="L67" s="16">
        <f t="shared" si="5"/>
        <v>103.64458488524492</v>
      </c>
      <c r="M67" s="7" t="str">
        <f t="shared" si="6"/>
        <v>*</v>
      </c>
      <c r="N67" s="8">
        <f t="shared" si="7"/>
        <v>19.071424170115847</v>
      </c>
    </row>
    <row r="68" spans="1:14" ht="12.75" outlineLevel="1">
      <c r="A68" s="1">
        <v>201706</v>
      </c>
      <c r="B68" s="2">
        <v>44.545</v>
      </c>
      <c r="C68" s="2">
        <v>3793.62</v>
      </c>
      <c r="E68" s="3">
        <f aca="true" t="shared" si="10" ref="E68:E86">100*($B68-$B67)/$B68</f>
        <v>-3.793916264451689</v>
      </c>
      <c r="G68" s="12">
        <f t="shared" si="8"/>
        <v>201706</v>
      </c>
      <c r="H68" s="13">
        <f t="shared" si="9"/>
        <v>44.545</v>
      </c>
      <c r="J68" s="12">
        <f t="shared" si="3"/>
        <v>87.47334156470986</v>
      </c>
      <c r="K68" s="12">
        <f t="shared" si="4"/>
        <v>93.87510756912488</v>
      </c>
      <c r="L68" s="16">
        <f t="shared" si="5"/>
        <v>102.25900948570636</v>
      </c>
      <c r="M68" s="7" t="str">
        <f t="shared" si="6"/>
        <v>*</v>
      </c>
      <c r="N68" s="8">
        <f t="shared" si="7"/>
        <v>17.12168850194412</v>
      </c>
    </row>
    <row r="69" spans="1:14" ht="12.75" outlineLevel="1">
      <c r="A69" s="1">
        <v>201707</v>
      </c>
      <c r="B69" s="2">
        <v>40.849999999999994</v>
      </c>
      <c r="C69" s="2">
        <v>3942.46</v>
      </c>
      <c r="E69" s="3">
        <f t="shared" si="10"/>
        <v>-9.045287637698918</v>
      </c>
      <c r="G69" s="12">
        <f t="shared" si="8"/>
        <v>201707</v>
      </c>
      <c r="H69" s="13">
        <f t="shared" si="9"/>
        <v>40.849999999999994</v>
      </c>
      <c r="J69" s="12">
        <f t="shared" si="3"/>
        <v>100.33047735618116</v>
      </c>
      <c r="K69" s="12">
        <f t="shared" si="4"/>
        <v>102.33884128926971</v>
      </c>
      <c r="L69" s="16">
        <f t="shared" si="5"/>
        <v>91.24706024727593</v>
      </c>
      <c r="M69" s="7">
        <f t="shared" si="6"/>
      </c>
      <c r="N69" s="8">
        <f t="shared" si="7"/>
        <v>-3.26018162390327</v>
      </c>
    </row>
    <row r="70" spans="1:14" ht="12.75" outlineLevel="1">
      <c r="A70" s="1">
        <v>201708</v>
      </c>
      <c r="B70" s="2">
        <v>40.04</v>
      </c>
      <c r="C70" s="2">
        <v>3887.55</v>
      </c>
      <c r="E70" s="3">
        <f t="shared" si="10"/>
        <v>-2.022977022977011</v>
      </c>
      <c r="G70" s="12">
        <f t="shared" si="8"/>
        <v>201708</v>
      </c>
      <c r="H70" s="13">
        <f t="shared" si="9"/>
        <v>40.04</v>
      </c>
      <c r="J70" s="12">
        <f t="shared" si="3"/>
        <v>92.4825174825175</v>
      </c>
      <c r="K70" s="12">
        <f t="shared" si="4"/>
        <v>105.03558941058944</v>
      </c>
      <c r="L70" s="16">
        <f t="shared" si="5"/>
        <v>90.84206703030387</v>
      </c>
      <c r="M70" s="7">
        <f t="shared" si="6"/>
      </c>
      <c r="N70" s="8">
        <f t="shared" si="7"/>
        <v>9.906397522946511</v>
      </c>
    </row>
    <row r="71" spans="1:14" ht="12.75" outlineLevel="1">
      <c r="A71" s="1">
        <v>201709</v>
      </c>
      <c r="B71" s="2">
        <v>40.58</v>
      </c>
      <c r="C71" s="2">
        <v>4017.75</v>
      </c>
      <c r="E71" s="3">
        <f t="shared" si="10"/>
        <v>1.330704780680136</v>
      </c>
      <c r="G71" s="12">
        <f t="shared" si="8"/>
        <v>201709</v>
      </c>
      <c r="H71" s="13">
        <f t="shared" si="9"/>
        <v>40.58</v>
      </c>
      <c r="J71" s="12">
        <f t="shared" si="3"/>
        <v>100.24642681123707</v>
      </c>
      <c r="K71" s="12">
        <f t="shared" si="4"/>
        <v>103.61734023328405</v>
      </c>
      <c r="L71" s="16">
        <f t="shared" si="5"/>
        <v>90.02577130475117</v>
      </c>
      <c r="M71" s="7">
        <f t="shared" si="6"/>
      </c>
      <c r="N71" s="8">
        <f t="shared" si="7"/>
        <v>-2.546403563010031</v>
      </c>
    </row>
    <row r="72" spans="1:14" ht="12.75" outlineLevel="1">
      <c r="A72" s="1">
        <v>201710</v>
      </c>
      <c r="B72" s="2">
        <v>40.605000000000004</v>
      </c>
      <c r="C72" s="2">
        <v>4096.38</v>
      </c>
      <c r="E72" s="3">
        <f t="shared" si="10"/>
        <v>0.06156877231869396</v>
      </c>
      <c r="G72" s="12">
        <f t="shared" si="8"/>
        <v>201710</v>
      </c>
      <c r="H72" s="13">
        <f t="shared" si="9"/>
        <v>40.605000000000004</v>
      </c>
      <c r="J72" s="12">
        <f t="shared" si="3"/>
        <v>99.79066617411648</v>
      </c>
      <c r="K72" s="12">
        <f t="shared" si="4"/>
        <v>103.57098879448345</v>
      </c>
      <c r="L72" s="16">
        <f t="shared" si="5"/>
        <v>89.42897137381578</v>
      </c>
      <c r="M72" s="7">
        <f t="shared" si="6"/>
      </c>
      <c r="N72" s="8">
        <f t="shared" si="7"/>
        <v>-1.7118511902977014</v>
      </c>
    </row>
    <row r="73" spans="1:14" ht="12.75" outlineLevel="1">
      <c r="A73" s="1">
        <v>201711</v>
      </c>
      <c r="B73" s="2">
        <v>34.92</v>
      </c>
      <c r="C73" s="2">
        <v>3984.1</v>
      </c>
      <c r="E73" s="3">
        <f t="shared" si="10"/>
        <v>-16.28006872852234</v>
      </c>
      <c r="G73" s="12">
        <f t="shared" si="8"/>
        <v>201711</v>
      </c>
      <c r="H73" s="13">
        <f t="shared" si="9"/>
        <v>34.92</v>
      </c>
      <c r="J73" s="12">
        <f t="shared" si="3"/>
        <v>112.7004581901489</v>
      </c>
      <c r="K73" s="12">
        <f t="shared" si="4"/>
        <v>119.37404543718979</v>
      </c>
      <c r="L73" s="16">
        <f t="shared" si="5"/>
        <v>80.66244494337377</v>
      </c>
      <c r="M73" s="7">
        <f t="shared" si="6"/>
      </c>
      <c r="N73" s="8">
        <f t="shared" si="7"/>
        <v>-18.218422878335524</v>
      </c>
    </row>
    <row r="74" spans="1:14" ht="12.75" outlineLevel="1">
      <c r="A74" s="1">
        <v>201712</v>
      </c>
      <c r="B74" s="2">
        <v>36.445</v>
      </c>
      <c r="C74" s="2">
        <v>3977.88</v>
      </c>
      <c r="E74" s="3">
        <f t="shared" si="10"/>
        <v>4.184387433118394</v>
      </c>
      <c r="G74" s="12">
        <f t="shared" si="8"/>
        <v>201712</v>
      </c>
      <c r="H74" s="13">
        <f t="shared" si="9"/>
        <v>36.445</v>
      </c>
      <c r="J74" s="12">
        <f t="shared" si="3"/>
        <v>105.59747564823707</v>
      </c>
      <c r="K74" s="12">
        <f t="shared" si="4"/>
        <v>113.9125165774912</v>
      </c>
      <c r="L74" s="16">
        <f t="shared" si="5"/>
        <v>85.34522300374218</v>
      </c>
      <c r="M74" s="7">
        <f t="shared" si="6"/>
      </c>
      <c r="N74" s="8">
        <f t="shared" si="7"/>
        <v>-9.732736303072107</v>
      </c>
    </row>
    <row r="75" spans="1:14" ht="12.75" outlineLevel="1">
      <c r="A75" s="1">
        <v>201801</v>
      </c>
      <c r="B75" s="2">
        <v>36.660000000000004</v>
      </c>
      <c r="C75" s="9">
        <v>4111.650000000001</v>
      </c>
      <c r="E75" s="3">
        <f t="shared" si="10"/>
        <v>0.5864702673213404</v>
      </c>
      <c r="G75" s="12">
        <f t="shared" si="8"/>
        <v>201801</v>
      </c>
      <c r="H75" s="13">
        <f t="shared" si="9"/>
        <v>36.660000000000004</v>
      </c>
      <c r="J75" s="12">
        <f t="shared" si="3"/>
        <v>109.38352427714129</v>
      </c>
      <c r="K75" s="12">
        <f t="shared" si="4"/>
        <v>112.4624931805783</v>
      </c>
      <c r="L75" s="16">
        <f t="shared" si="5"/>
        <v>84.65927550483639</v>
      </c>
      <c r="M75" s="7">
        <f t="shared" si="6"/>
      </c>
      <c r="N75" s="8">
        <f t="shared" si="7"/>
        <v>-14.33483155707853</v>
      </c>
    </row>
    <row r="76" spans="1:14" ht="12.75" outlineLevel="1">
      <c r="A76" s="1">
        <v>201802</v>
      </c>
      <c r="B76" s="2">
        <v>40.82</v>
      </c>
      <c r="C76" s="2">
        <v>3994.45</v>
      </c>
      <c r="E76" s="3">
        <f t="shared" si="10"/>
        <v>10.191082802547763</v>
      </c>
      <c r="G76" s="12">
        <f t="shared" si="8"/>
        <v>201802</v>
      </c>
      <c r="H76" s="13">
        <f t="shared" si="9"/>
        <v>40.82</v>
      </c>
      <c r="I76"/>
      <c r="J76" s="12">
        <f t="shared" si="3"/>
        <v>102.33953944145028</v>
      </c>
      <c r="K76" s="12">
        <f t="shared" si="4"/>
        <v>100.80638575861506</v>
      </c>
      <c r="L76" s="16">
        <f t="shared" si="5"/>
        <v>98.0686682540753</v>
      </c>
      <c r="M76" s="7" t="str">
        <f t="shared" si="6"/>
        <v>*</v>
      </c>
      <c r="N76" s="8">
        <f t="shared" si="7"/>
        <v>-5.88590605401166</v>
      </c>
    </row>
    <row r="77" spans="1:14" ht="12.75" outlineLevel="1">
      <c r="A77" s="1">
        <v>201803</v>
      </c>
      <c r="E77" s="3" t="e">
        <f t="shared" si="10"/>
        <v>#DIV/0!</v>
      </c>
      <c r="G77" s="12">
        <f t="shared" si="8"/>
        <v>201803</v>
      </c>
      <c r="H77" s="13">
        <f t="shared" si="9"/>
        <v>0</v>
      </c>
      <c r="I77"/>
      <c r="J77" s="12" t="e">
        <f t="shared" si="3"/>
        <v>#DIV/0!</v>
      </c>
      <c r="K77" s="12" t="e">
        <f t="shared" si="4"/>
        <v>#DIV/0!</v>
      </c>
      <c r="L77" s="16" t="e">
        <f t="shared" si="5"/>
        <v>#DIV/0!</v>
      </c>
      <c r="M77" s="7" t="e">
        <f t="shared" si="6"/>
        <v>#DIV/0!</v>
      </c>
      <c r="N77" s="8" t="e">
        <f t="shared" si="7"/>
        <v>#DIV/0!</v>
      </c>
    </row>
    <row r="78" spans="1:14" ht="12.75" outlineLevel="1">
      <c r="A78" s="1">
        <v>201804</v>
      </c>
      <c r="E78" s="3" t="e">
        <f t="shared" si="10"/>
        <v>#DIV/0!</v>
      </c>
      <c r="G78" s="12">
        <f t="shared" si="8"/>
        <v>201804</v>
      </c>
      <c r="H78" s="13">
        <f t="shared" si="9"/>
        <v>0</v>
      </c>
      <c r="I78"/>
      <c r="J78" s="12" t="e">
        <f t="shared" si="3"/>
        <v>#DIV/0!</v>
      </c>
      <c r="K78" s="12" t="e">
        <f t="shared" si="4"/>
        <v>#DIV/0!</v>
      </c>
      <c r="L78" s="16" t="e">
        <f t="shared" si="5"/>
        <v>#DIV/0!</v>
      </c>
      <c r="M78" s="7" t="e">
        <f t="shared" si="6"/>
        <v>#DIV/0!</v>
      </c>
      <c r="N78" s="8" t="e">
        <f t="shared" si="7"/>
        <v>#DIV/0!</v>
      </c>
    </row>
    <row r="79" spans="1:14" ht="12.75" outlineLevel="1">
      <c r="A79" s="1">
        <v>201805</v>
      </c>
      <c r="E79" s="3" t="e">
        <f t="shared" si="10"/>
        <v>#DIV/0!</v>
      </c>
      <c r="G79" s="12">
        <f t="shared" si="8"/>
        <v>201805</v>
      </c>
      <c r="H79" s="13">
        <f t="shared" si="9"/>
        <v>0</v>
      </c>
      <c r="I79"/>
      <c r="J79" s="12" t="e">
        <f aca="true" t="shared" si="11" ref="J79:J86">100-100*($B79-$B67)/$B79</f>
        <v>#DIV/0!</v>
      </c>
      <c r="K79" s="12" t="e">
        <f aca="true" t="shared" si="12" ref="K79:K86">100*AVERAGE($B68:$B79)/$B79</f>
        <v>#DIV/0!</v>
      </c>
      <c r="L79" s="16" t="e">
        <f aca="true" t="shared" si="13" ref="L79:L86">100*(AVERAGE($C68:$C79)/$C79)/(AVERAGE($B68:$B79)/$B79)</f>
        <v>#DIV/0!</v>
      </c>
      <c r="M79" s="7" t="e">
        <f aca="true" t="shared" si="14" ref="M79:M86">IF(AND(AVERAGE($B71:$B79)/$B79&lt;1,(AVERAGE($C71:$C79)/$C79/(AVERAGE($B71:$B79)/$B79))&gt;1),"*","")</f>
        <v>#DIV/0!</v>
      </c>
      <c r="N79" s="8" t="e">
        <f aca="true" t="shared" si="15" ref="N79:N86">100*AVERAGE($E68:$E79)/STDEVA($E68:$E79)</f>
        <v>#DIV/0!</v>
      </c>
    </row>
    <row r="80" spans="1:14" ht="12.75" outlineLevel="1">
      <c r="A80" s="1">
        <v>201806</v>
      </c>
      <c r="E80" s="3" t="e">
        <f t="shared" si="10"/>
        <v>#DIV/0!</v>
      </c>
      <c r="G80" s="12">
        <f t="shared" si="8"/>
        <v>201806</v>
      </c>
      <c r="H80" s="13">
        <f t="shared" si="9"/>
        <v>0</v>
      </c>
      <c r="I80"/>
      <c r="J80" s="12" t="e">
        <f t="shared" si="11"/>
        <v>#DIV/0!</v>
      </c>
      <c r="K80" s="12" t="e">
        <f t="shared" si="12"/>
        <v>#DIV/0!</v>
      </c>
      <c r="L80" s="16" t="e">
        <f t="shared" si="13"/>
        <v>#DIV/0!</v>
      </c>
      <c r="M80" s="7" t="e">
        <f t="shared" si="14"/>
        <v>#DIV/0!</v>
      </c>
      <c r="N80" s="8" t="e">
        <f t="shared" si="15"/>
        <v>#DIV/0!</v>
      </c>
    </row>
    <row r="81" spans="1:14" ht="12.75" outlineLevel="1">
      <c r="A81" s="1">
        <v>201807</v>
      </c>
      <c r="E81" s="3" t="e">
        <f t="shared" si="10"/>
        <v>#DIV/0!</v>
      </c>
      <c r="G81" s="12">
        <f t="shared" si="8"/>
        <v>201807</v>
      </c>
      <c r="H81" s="13">
        <f t="shared" si="9"/>
        <v>0</v>
      </c>
      <c r="I81"/>
      <c r="J81" s="12" t="e">
        <f t="shared" si="11"/>
        <v>#DIV/0!</v>
      </c>
      <c r="K81" s="12" t="e">
        <f t="shared" si="12"/>
        <v>#DIV/0!</v>
      </c>
      <c r="L81" s="16" t="e">
        <f t="shared" si="13"/>
        <v>#DIV/0!</v>
      </c>
      <c r="M81" s="7" t="e">
        <f t="shared" si="14"/>
        <v>#DIV/0!</v>
      </c>
      <c r="N81" s="8" t="e">
        <f t="shared" si="15"/>
        <v>#DIV/0!</v>
      </c>
    </row>
    <row r="82" spans="1:14" ht="12.75" outlineLevel="1">
      <c r="A82" s="1">
        <v>201808</v>
      </c>
      <c r="E82" s="3" t="e">
        <f t="shared" si="10"/>
        <v>#DIV/0!</v>
      </c>
      <c r="G82" s="12">
        <f t="shared" si="8"/>
        <v>201808</v>
      </c>
      <c r="H82" s="13">
        <f t="shared" si="9"/>
        <v>0</v>
      </c>
      <c r="I82"/>
      <c r="J82" s="12" t="e">
        <f t="shared" si="11"/>
        <v>#DIV/0!</v>
      </c>
      <c r="K82" s="12" t="e">
        <f t="shared" si="12"/>
        <v>#DIV/0!</v>
      </c>
      <c r="L82" s="16" t="e">
        <f t="shared" si="13"/>
        <v>#DIV/0!</v>
      </c>
      <c r="M82" s="7" t="e">
        <f t="shared" si="14"/>
        <v>#DIV/0!</v>
      </c>
      <c r="N82" s="8" t="e">
        <f t="shared" si="15"/>
        <v>#DIV/0!</v>
      </c>
    </row>
    <row r="83" spans="1:14" ht="12.75" outlineLevel="1">
      <c r="A83" s="1">
        <v>201809</v>
      </c>
      <c r="E83" s="3" t="e">
        <f t="shared" si="10"/>
        <v>#DIV/0!</v>
      </c>
      <c r="G83" s="12">
        <f t="shared" si="8"/>
        <v>201809</v>
      </c>
      <c r="H83" s="13">
        <f t="shared" si="9"/>
        <v>0</v>
      </c>
      <c r="I83"/>
      <c r="J83" s="12" t="e">
        <f t="shared" si="11"/>
        <v>#DIV/0!</v>
      </c>
      <c r="K83" s="12" t="e">
        <f t="shared" si="12"/>
        <v>#DIV/0!</v>
      </c>
      <c r="L83" s="16" t="e">
        <f t="shared" si="13"/>
        <v>#DIV/0!</v>
      </c>
      <c r="M83" s="7" t="e">
        <f t="shared" si="14"/>
        <v>#DIV/0!</v>
      </c>
      <c r="N83" s="8" t="e">
        <f t="shared" si="15"/>
        <v>#DIV/0!</v>
      </c>
    </row>
    <row r="84" spans="1:14" ht="12.75" outlineLevel="1">
      <c r="A84" s="1">
        <v>201810</v>
      </c>
      <c r="E84" s="3" t="e">
        <f t="shared" si="10"/>
        <v>#DIV/0!</v>
      </c>
      <c r="G84" s="12">
        <f t="shared" si="8"/>
        <v>201810</v>
      </c>
      <c r="H84" s="13">
        <f t="shared" si="9"/>
        <v>0</v>
      </c>
      <c r="I84"/>
      <c r="J84" s="12" t="e">
        <f t="shared" si="11"/>
        <v>#DIV/0!</v>
      </c>
      <c r="K84" s="12" t="e">
        <f t="shared" si="12"/>
        <v>#DIV/0!</v>
      </c>
      <c r="L84" s="16" t="e">
        <f t="shared" si="13"/>
        <v>#DIV/0!</v>
      </c>
      <c r="M84" s="7" t="e">
        <f t="shared" si="14"/>
        <v>#DIV/0!</v>
      </c>
      <c r="N84" s="8" t="e">
        <f t="shared" si="15"/>
        <v>#DIV/0!</v>
      </c>
    </row>
    <row r="85" spans="1:14" ht="12.75" outlineLevel="1">
      <c r="A85" s="1">
        <v>201811</v>
      </c>
      <c r="E85" s="3" t="e">
        <f t="shared" si="10"/>
        <v>#DIV/0!</v>
      </c>
      <c r="G85" s="12">
        <f t="shared" si="8"/>
        <v>201811</v>
      </c>
      <c r="H85" s="13">
        <f t="shared" si="9"/>
        <v>0</v>
      </c>
      <c r="I85"/>
      <c r="J85" s="12" t="e">
        <f t="shared" si="11"/>
        <v>#DIV/0!</v>
      </c>
      <c r="K85" s="12" t="e">
        <f t="shared" si="12"/>
        <v>#DIV/0!</v>
      </c>
      <c r="L85" s="16" t="e">
        <f t="shared" si="13"/>
        <v>#DIV/0!</v>
      </c>
      <c r="M85" s="7" t="e">
        <f t="shared" si="14"/>
        <v>#DIV/0!</v>
      </c>
      <c r="N85" s="8" t="e">
        <f t="shared" si="15"/>
        <v>#DIV/0!</v>
      </c>
    </row>
    <row r="86" spans="1:14" ht="12.75" outlineLevel="1">
      <c r="A86" s="1">
        <v>201812</v>
      </c>
      <c r="E86" s="3" t="e">
        <f t="shared" si="10"/>
        <v>#DIV/0!</v>
      </c>
      <c r="G86" s="12">
        <f t="shared" si="8"/>
        <v>201812</v>
      </c>
      <c r="H86" s="13">
        <f t="shared" si="9"/>
        <v>0</v>
      </c>
      <c r="I86"/>
      <c r="J86" s="12" t="e">
        <f t="shared" si="11"/>
        <v>#DIV/0!</v>
      </c>
      <c r="K86" s="12" t="e">
        <f t="shared" si="12"/>
        <v>#DIV/0!</v>
      </c>
      <c r="L86" s="16" t="e">
        <f t="shared" si="13"/>
        <v>#DIV/0!</v>
      </c>
      <c r="M86" s="7" t="e">
        <f t="shared" si="14"/>
        <v>#DIV/0!</v>
      </c>
      <c r="N86" s="8" t="e">
        <f t="shared" si="15"/>
        <v>#DIV/0!</v>
      </c>
    </row>
  </sheetData>
  <sheetProtection/>
  <printOptions/>
  <pageMargins left="0.79" right="0.79" top="1.05" bottom="1.05" header="0.79" footer="0.79"/>
  <pageSetup horizontalDpi="300" verticalDpi="300" orientation="portrait" paperSize="9"/>
  <headerFooter scaleWithDoc="0" alignWithMargins="0">
    <oddHeader>&amp;C&amp;"Times New Roman,Standaard"&amp;12&amp;A</oddHeader>
    <oddFooter>&amp;C&amp;"Times New Roman,Standaard"&amp;12Pagina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55"/>
  <sheetViews>
    <sheetView zoomScale="80" zoomScaleNormal="80" workbookViewId="0" topLeftCell="A1">
      <selection activeCell="C36" sqref="C36"/>
    </sheetView>
  </sheetViews>
  <sheetFormatPr defaultColWidth="12.28125" defaultRowHeight="12.75" customHeight="1" outlineLevelRow="1"/>
  <cols>
    <col min="1" max="1" width="8.7109375" style="1" bestFit="1" customWidth="1"/>
    <col min="2" max="3" width="8.140625" style="2" bestFit="1" customWidth="1"/>
    <col min="4" max="5" width="11.57421875" style="3" bestFit="1" customWidth="1"/>
    <col min="6" max="6" width="11.57421875" style="0" bestFit="1" customWidth="1"/>
    <col min="7" max="7" width="11.57421875" style="23" bestFit="1" customWidth="1"/>
    <col min="8" max="8" width="11.57421875" style="13" bestFit="1" customWidth="1"/>
    <col min="9" max="9" width="11.57421875" style="6" bestFit="1" customWidth="1"/>
    <col min="10" max="12" width="11.57421875" style="12" bestFit="1" customWidth="1"/>
    <col min="13" max="13" width="11.57421875" style="7" bestFit="1" customWidth="1"/>
    <col min="14" max="14" width="11.57421875" style="8" bestFit="1" customWidth="1"/>
    <col min="15" max="15" width="11.57421875" style="0" bestFit="1" customWidth="1"/>
    <col min="16" max="18" width="11.57421875" style="24" bestFit="1" customWidth="1"/>
    <col min="19" max="16384" width="11.57421875" style="0" bestFit="1" customWidth="1"/>
  </cols>
  <sheetData>
    <row r="1" spans="2:22" ht="12.75" outlineLevel="1">
      <c r="B1" s="2" t="s">
        <v>427</v>
      </c>
      <c r="C1" s="2" t="s">
        <v>0</v>
      </c>
      <c r="G1" s="23" t="str">
        <f>B1</f>
        <v>ARGX</v>
      </c>
      <c r="Q1" s="24">
        <v>2017</v>
      </c>
      <c r="R1" s="24">
        <v>2016</v>
      </c>
      <c r="S1">
        <v>2015</v>
      </c>
      <c r="T1">
        <v>2014</v>
      </c>
      <c r="U1">
        <v>2013</v>
      </c>
      <c r="V1">
        <v>2012</v>
      </c>
    </row>
    <row r="2" spans="1:23" ht="12.75" outlineLevel="1">
      <c r="A2" s="1" t="s">
        <v>1</v>
      </c>
      <c r="B2" s="2" t="s">
        <v>5</v>
      </c>
      <c r="C2" s="2" t="s">
        <v>5</v>
      </c>
      <c r="E2" s="3" t="s">
        <v>6</v>
      </c>
      <c r="G2" s="23" t="s">
        <v>1</v>
      </c>
      <c r="H2" s="13" t="s">
        <v>7</v>
      </c>
      <c r="J2" s="12" t="s">
        <v>8</v>
      </c>
      <c r="K2" s="12" t="s">
        <v>9</v>
      </c>
      <c r="L2" s="12" t="s">
        <v>10</v>
      </c>
      <c r="N2" s="8" t="s">
        <v>11</v>
      </c>
      <c r="P2" s="18" t="s">
        <v>73</v>
      </c>
      <c r="Q2" s="18">
        <v>32.18</v>
      </c>
      <c r="R2" s="21">
        <v>20.130000000000003</v>
      </c>
      <c r="S2" s="21">
        <v>15.8</v>
      </c>
      <c r="T2" s="21">
        <v>15.71</v>
      </c>
      <c r="U2" s="21">
        <v>4.659999999999999</v>
      </c>
      <c r="V2" s="21">
        <v>10.797999999999998</v>
      </c>
      <c r="W2" s="21"/>
    </row>
    <row r="3" spans="1:23" ht="12.75" outlineLevel="1">
      <c r="A3" s="1">
        <v>201606</v>
      </c>
      <c r="B3" s="2">
        <v>11.4</v>
      </c>
      <c r="C3" s="2">
        <v>3345.63</v>
      </c>
      <c r="G3" s="12">
        <f aca="true" t="shared" si="0" ref="G3:G45">A3</f>
        <v>201606</v>
      </c>
      <c r="H3" s="13">
        <f aca="true" t="shared" si="1" ref="H3:H45">$B3</f>
        <v>11.4</v>
      </c>
      <c r="L3" s="16"/>
      <c r="P3" s="18" t="s">
        <v>78</v>
      </c>
      <c r="Q3" s="18" t="s">
        <v>428</v>
      </c>
      <c r="R3" s="21" t="s">
        <v>429</v>
      </c>
      <c r="S3" s="21" t="s">
        <v>155</v>
      </c>
      <c r="T3" s="21" t="s">
        <v>430</v>
      </c>
      <c r="U3" s="21" t="s">
        <v>431</v>
      </c>
      <c r="V3" s="21" t="s">
        <v>432</v>
      </c>
      <c r="W3" s="21"/>
    </row>
    <row r="4" spans="1:23" ht="12.75" outlineLevel="1">
      <c r="A4" s="1">
        <v>201607</v>
      </c>
      <c r="B4" s="2">
        <v>12.75</v>
      </c>
      <c r="C4" s="2">
        <v>3464.84</v>
      </c>
      <c r="E4" s="3">
        <f aca="true" t="shared" si="2" ref="E4:E45">100*($B4-$B3)/$B4</f>
        <v>10.588235294117645</v>
      </c>
      <c r="G4" s="12">
        <f t="shared" si="0"/>
        <v>201607</v>
      </c>
      <c r="H4" s="13">
        <f t="shared" si="1"/>
        <v>12.75</v>
      </c>
      <c r="L4" s="16"/>
      <c r="P4" s="18" t="s">
        <v>86</v>
      </c>
      <c r="Q4" s="18" t="s">
        <v>336</v>
      </c>
      <c r="R4" s="21" t="s">
        <v>336</v>
      </c>
      <c r="S4" s="21" t="s">
        <v>336</v>
      </c>
      <c r="T4" s="21" t="s">
        <v>336</v>
      </c>
      <c r="U4" s="21" t="s">
        <v>206</v>
      </c>
      <c r="V4" s="21" t="s">
        <v>206</v>
      </c>
      <c r="W4" s="21"/>
    </row>
    <row r="5" spans="1:23" ht="12.75" outlineLevel="1">
      <c r="A5" s="1">
        <v>201608</v>
      </c>
      <c r="B5" s="2">
        <v>13.92</v>
      </c>
      <c r="C5" s="2">
        <v>3553.3700000000003</v>
      </c>
      <c r="E5" s="3">
        <f t="shared" si="2"/>
        <v>8.405172413793103</v>
      </c>
      <c r="G5" s="12">
        <f t="shared" si="0"/>
        <v>201608</v>
      </c>
      <c r="H5" s="13">
        <f t="shared" si="1"/>
        <v>13.92</v>
      </c>
      <c r="L5" s="16"/>
      <c r="P5" s="18" t="s">
        <v>93</v>
      </c>
      <c r="Q5" s="18" t="s">
        <v>336</v>
      </c>
      <c r="R5" s="21" t="s">
        <v>336</v>
      </c>
      <c r="S5" s="21" t="s">
        <v>336</v>
      </c>
      <c r="T5" s="21" t="s">
        <v>336</v>
      </c>
      <c r="U5" s="21" t="s">
        <v>206</v>
      </c>
      <c r="V5" s="21" t="s">
        <v>206</v>
      </c>
      <c r="W5" s="21"/>
    </row>
    <row r="6" spans="1:23" ht="12.75" outlineLevel="1">
      <c r="A6" s="1">
        <v>201609</v>
      </c>
      <c r="B6" s="2">
        <v>15.3</v>
      </c>
      <c r="C6" s="2">
        <v>3555.92</v>
      </c>
      <c r="E6" s="3">
        <f t="shared" si="2"/>
        <v>9.01960784313726</v>
      </c>
      <c r="G6" s="12">
        <f t="shared" si="0"/>
        <v>201609</v>
      </c>
      <c r="H6" s="13">
        <f t="shared" si="1"/>
        <v>15.3</v>
      </c>
      <c r="L6" s="16"/>
      <c r="P6" s="18" t="s">
        <v>101</v>
      </c>
      <c r="Q6" s="18" t="s">
        <v>433</v>
      </c>
      <c r="R6" s="21" t="s">
        <v>434</v>
      </c>
      <c r="S6" s="21" t="s">
        <v>435</v>
      </c>
      <c r="T6" s="21" t="s">
        <v>436</v>
      </c>
      <c r="U6" s="21" t="s">
        <v>437</v>
      </c>
      <c r="V6" s="21" t="s">
        <v>432</v>
      </c>
      <c r="W6" s="21"/>
    </row>
    <row r="7" spans="1:23" ht="12.75" outlineLevel="1">
      <c r="A7" s="1">
        <v>201610</v>
      </c>
      <c r="B7" s="2">
        <v>14</v>
      </c>
      <c r="C7" s="2">
        <v>3540.56</v>
      </c>
      <c r="E7" s="3">
        <f t="shared" si="2"/>
        <v>-9.28571428571429</v>
      </c>
      <c r="G7" s="12">
        <f t="shared" si="0"/>
        <v>201610</v>
      </c>
      <c r="H7" s="13">
        <f t="shared" si="1"/>
        <v>14</v>
      </c>
      <c r="L7" s="16"/>
      <c r="P7" s="18" t="s">
        <v>109</v>
      </c>
      <c r="Q7" s="18" t="s">
        <v>438</v>
      </c>
      <c r="R7" s="21" t="s">
        <v>439</v>
      </c>
      <c r="S7" s="21" t="s">
        <v>440</v>
      </c>
      <c r="T7" s="21" t="s">
        <v>441</v>
      </c>
      <c r="U7" s="21" t="s">
        <v>442</v>
      </c>
      <c r="V7" s="21" t="s">
        <v>388</v>
      </c>
      <c r="W7" s="21"/>
    </row>
    <row r="8" spans="1:23" ht="12.75" outlineLevel="1">
      <c r="A8" s="1">
        <v>201611</v>
      </c>
      <c r="B8" s="2">
        <v>14.639999999999999</v>
      </c>
      <c r="C8" s="2">
        <v>3478.63</v>
      </c>
      <c r="E8" s="3">
        <f t="shared" si="2"/>
        <v>4.371584699453544</v>
      </c>
      <c r="G8" s="12">
        <f t="shared" si="0"/>
        <v>201611</v>
      </c>
      <c r="H8" s="13">
        <f t="shared" si="1"/>
        <v>14.639999999999999</v>
      </c>
      <c r="L8" s="16"/>
      <c r="P8" s="18" t="s">
        <v>117</v>
      </c>
      <c r="Q8" s="18" t="s">
        <v>206</v>
      </c>
      <c r="R8" s="21" t="s">
        <v>206</v>
      </c>
      <c r="S8" s="21" t="s">
        <v>206</v>
      </c>
      <c r="T8" s="21" t="s">
        <v>206</v>
      </c>
      <c r="U8" s="21" t="s">
        <v>206</v>
      </c>
      <c r="V8" s="21" t="s">
        <v>206</v>
      </c>
      <c r="W8" s="21"/>
    </row>
    <row r="9" spans="1:23" ht="12.75" outlineLevel="1">
      <c r="A9" s="1">
        <v>201612</v>
      </c>
      <c r="B9" s="2">
        <v>15.94</v>
      </c>
      <c r="C9" s="2">
        <v>3606.36</v>
      </c>
      <c r="E9" s="3">
        <f t="shared" si="2"/>
        <v>8.1555834378921</v>
      </c>
      <c r="G9" s="12">
        <f t="shared" si="0"/>
        <v>201612</v>
      </c>
      <c r="H9" s="13">
        <f t="shared" si="1"/>
        <v>15.94</v>
      </c>
      <c r="L9" s="16"/>
      <c r="P9" s="18" t="s">
        <v>125</v>
      </c>
      <c r="Q9" s="18" t="s">
        <v>443</v>
      </c>
      <c r="R9" s="21" t="s">
        <v>444</v>
      </c>
      <c r="S9" s="21" t="s">
        <v>445</v>
      </c>
      <c r="T9" s="21" t="s">
        <v>446</v>
      </c>
      <c r="U9" s="21" t="s">
        <v>206</v>
      </c>
      <c r="V9" s="21" t="s">
        <v>206</v>
      </c>
      <c r="W9" s="21"/>
    </row>
    <row r="10" spans="1:23" ht="12.75" outlineLevel="1">
      <c r="A10" s="1">
        <v>201701</v>
      </c>
      <c r="B10" s="2">
        <v>16</v>
      </c>
      <c r="C10" s="2">
        <v>3542.27</v>
      </c>
      <c r="E10" s="3">
        <f t="shared" si="2"/>
        <v>0.3750000000000031</v>
      </c>
      <c r="G10" s="12">
        <f t="shared" si="0"/>
        <v>201701</v>
      </c>
      <c r="H10" s="13">
        <f t="shared" si="1"/>
        <v>16</v>
      </c>
      <c r="L10" s="16"/>
      <c r="P10" s="18" t="s">
        <v>133</v>
      </c>
      <c r="Q10" s="18" t="s">
        <v>447</v>
      </c>
      <c r="R10" s="21" t="s">
        <v>448</v>
      </c>
      <c r="S10" s="21" t="s">
        <v>449</v>
      </c>
      <c r="T10" s="21" t="s">
        <v>450</v>
      </c>
      <c r="U10" s="21" t="s">
        <v>206</v>
      </c>
      <c r="V10" s="21" t="s">
        <v>206</v>
      </c>
      <c r="W10" s="21"/>
    </row>
    <row r="11" spans="1:23" ht="12.75" outlineLevel="1">
      <c r="A11" s="1">
        <v>201702</v>
      </c>
      <c r="B11" s="2">
        <v>15.16</v>
      </c>
      <c r="C11" s="2">
        <v>3584.13</v>
      </c>
      <c r="E11" s="3">
        <f t="shared" si="2"/>
        <v>-5.5408970976253284</v>
      </c>
      <c r="G11" s="12">
        <f t="shared" si="0"/>
        <v>201702</v>
      </c>
      <c r="H11" s="13">
        <f t="shared" si="1"/>
        <v>15.16</v>
      </c>
      <c r="L11" s="16"/>
      <c r="P11" s="18" t="s">
        <v>141</v>
      </c>
      <c r="Q11" s="18" t="s">
        <v>451</v>
      </c>
      <c r="R11" s="21" t="s">
        <v>452</v>
      </c>
      <c r="S11" s="21" t="s">
        <v>453</v>
      </c>
      <c r="T11" s="21" t="s">
        <v>454</v>
      </c>
      <c r="U11" s="21" t="s">
        <v>206</v>
      </c>
      <c r="V11" s="21" t="s">
        <v>206</v>
      </c>
      <c r="W11" s="21"/>
    </row>
    <row r="12" spans="1:12" ht="12.75" outlineLevel="1">
      <c r="A12" s="1">
        <v>201703</v>
      </c>
      <c r="B12" s="2">
        <v>16.55</v>
      </c>
      <c r="C12" s="2">
        <v>3817.02</v>
      </c>
      <c r="E12" s="3">
        <f t="shared" si="2"/>
        <v>8.398791540785501</v>
      </c>
      <c r="G12" s="12">
        <f t="shared" si="0"/>
        <v>201703</v>
      </c>
      <c r="H12" s="13">
        <f t="shared" si="1"/>
        <v>16.55</v>
      </c>
      <c r="L12" s="16"/>
    </row>
    <row r="13" spans="1:12" ht="12.75" outlineLevel="1">
      <c r="A13" s="1">
        <v>201704</v>
      </c>
      <c r="B13" s="2">
        <v>16.610000000000003</v>
      </c>
      <c r="C13" s="2">
        <v>3875.53</v>
      </c>
      <c r="E13" s="3">
        <f t="shared" si="2"/>
        <v>0.36122817579772587</v>
      </c>
      <c r="G13" s="12">
        <f t="shared" si="0"/>
        <v>201704</v>
      </c>
      <c r="H13" s="13">
        <f t="shared" si="1"/>
        <v>16.610000000000003</v>
      </c>
      <c r="L13" s="16"/>
    </row>
    <row r="14" spans="1:14" ht="12.75" outlineLevel="1">
      <c r="A14" s="1">
        <v>201705</v>
      </c>
      <c r="B14" s="2">
        <v>18.43</v>
      </c>
      <c r="C14" s="2">
        <v>3888.32</v>
      </c>
      <c r="E14" s="3">
        <f t="shared" si="2"/>
        <v>9.875203472599004</v>
      </c>
      <c r="G14" s="12">
        <f t="shared" si="0"/>
        <v>201705</v>
      </c>
      <c r="H14" s="13">
        <f t="shared" si="1"/>
        <v>18.43</v>
      </c>
      <c r="L14" s="16"/>
      <c r="N14" s="8">
        <f aca="true" t="shared" si="3" ref="N14:N45">100*AVERAGE($E3:$E14)/STDEVA($E3:$E14)</f>
        <v>60.39808538543832</v>
      </c>
    </row>
    <row r="15" spans="1:14" ht="12.75" outlineLevel="1">
      <c r="A15" s="1">
        <v>201706</v>
      </c>
      <c r="B15" s="2">
        <v>18.1</v>
      </c>
      <c r="C15" s="2">
        <v>3793.62</v>
      </c>
      <c r="E15" s="3">
        <f t="shared" si="2"/>
        <v>-1.8232044198894932</v>
      </c>
      <c r="G15" s="12">
        <f t="shared" si="0"/>
        <v>201706</v>
      </c>
      <c r="H15" s="13">
        <f t="shared" si="1"/>
        <v>18.1</v>
      </c>
      <c r="J15" s="12">
        <f aca="true" t="shared" si="4" ref="J15:J45">100-100*($B15-$B3)/$B15</f>
        <v>62.98342541436464</v>
      </c>
      <c r="K15" s="12">
        <f aca="true" t="shared" si="5" ref="K15:K45">100*AVERAGE($B4:$B15)/$B15</f>
        <v>86.27992633517495</v>
      </c>
      <c r="L15" s="16">
        <f aca="true" t="shared" si="6" ref="L15:L45">100*(AVERAGE($C4:$C15)/$C15)/(AVERAGE($B4:$B15)/$B15)</f>
        <v>111.26082187519499</v>
      </c>
      <c r="M15" s="7" t="str">
        <f aca="true" t="shared" si="7" ref="M15:M26">IF(AND(AVERAGE($B7:$B15)/$B15&lt;1,(AVERAGE($C7:$C15)/$C15/(AVERAGE($B7:$B15)/$B15))&gt;1),"*","")</f>
        <v>*</v>
      </c>
      <c r="N15" s="8">
        <f t="shared" si="3"/>
        <v>53.843406875381795</v>
      </c>
    </row>
    <row r="16" spans="1:14" ht="12.75" outlineLevel="1">
      <c r="A16" s="1">
        <v>201707</v>
      </c>
      <c r="B16" s="2">
        <v>17.6</v>
      </c>
      <c r="C16" s="2">
        <v>3942.46</v>
      </c>
      <c r="E16" s="3">
        <f t="shared" si="2"/>
        <v>-2.840909090909091</v>
      </c>
      <c r="G16" s="12">
        <f t="shared" si="0"/>
        <v>201707</v>
      </c>
      <c r="H16" s="13">
        <f t="shared" si="1"/>
        <v>17.6</v>
      </c>
      <c r="J16" s="12">
        <f t="shared" si="4"/>
        <v>72.44318181818181</v>
      </c>
      <c r="K16" s="12">
        <f t="shared" si="5"/>
        <v>91.02746212121211</v>
      </c>
      <c r="L16" s="16">
        <f t="shared" si="6"/>
        <v>102.58572741843302</v>
      </c>
      <c r="M16" s="7" t="str">
        <f t="shared" si="7"/>
        <v>*</v>
      </c>
      <c r="N16" s="8">
        <f t="shared" si="3"/>
        <v>37.90048395568705</v>
      </c>
    </row>
    <row r="17" spans="1:14" ht="12.75" outlineLevel="1">
      <c r="A17" s="1">
        <v>201708</v>
      </c>
      <c r="B17" s="2">
        <v>17.130000000000003</v>
      </c>
      <c r="C17" s="2">
        <v>3887.55</v>
      </c>
      <c r="E17" s="3">
        <f t="shared" si="2"/>
        <v>-2.7437244600116686</v>
      </c>
      <c r="G17" s="12">
        <f t="shared" si="0"/>
        <v>201708</v>
      </c>
      <c r="H17" s="13">
        <f t="shared" si="1"/>
        <v>17.130000000000003</v>
      </c>
      <c r="J17" s="12">
        <f t="shared" si="4"/>
        <v>81.26094570928194</v>
      </c>
      <c r="K17" s="12">
        <f t="shared" si="5"/>
        <v>95.08659272231948</v>
      </c>
      <c r="L17" s="16">
        <f t="shared" si="6"/>
        <v>100.34695513455439</v>
      </c>
      <c r="M17" s="7">
        <f t="shared" si="7"/>
      </c>
      <c r="N17" s="8">
        <f t="shared" si="3"/>
        <v>24.055290942006877</v>
      </c>
    </row>
    <row r="18" spans="1:14" ht="12.75" outlineLevel="1">
      <c r="A18" s="1">
        <v>201709</v>
      </c>
      <c r="B18" s="2">
        <v>18.5</v>
      </c>
      <c r="C18" s="2">
        <v>4017.75</v>
      </c>
      <c r="E18" s="3">
        <f t="shared" si="2"/>
        <v>7.405405405405392</v>
      </c>
      <c r="G18" s="12">
        <f t="shared" si="0"/>
        <v>201709</v>
      </c>
      <c r="H18" s="13">
        <f t="shared" si="1"/>
        <v>18.5</v>
      </c>
      <c r="J18" s="12">
        <f t="shared" si="4"/>
        <v>82.70270270270271</v>
      </c>
      <c r="K18" s="12">
        <f t="shared" si="5"/>
        <v>89.48648648648646</v>
      </c>
      <c r="L18" s="16">
        <f t="shared" si="6"/>
        <v>104.24178377432328</v>
      </c>
      <c r="M18" s="7" t="str">
        <f t="shared" si="7"/>
        <v>*</v>
      </c>
      <c r="N18" s="8">
        <f t="shared" si="3"/>
        <v>22.496338621695752</v>
      </c>
    </row>
    <row r="19" spans="1:14" ht="12.75" outlineLevel="1">
      <c r="A19" s="1">
        <v>201710</v>
      </c>
      <c r="B19" s="2">
        <v>19.82</v>
      </c>
      <c r="C19" s="2">
        <v>4096.38</v>
      </c>
      <c r="E19" s="3">
        <f t="shared" si="2"/>
        <v>6.659939455095864</v>
      </c>
      <c r="G19" s="12">
        <f t="shared" si="0"/>
        <v>201710</v>
      </c>
      <c r="H19" s="13">
        <f t="shared" si="1"/>
        <v>19.82</v>
      </c>
      <c r="J19" s="12">
        <f t="shared" si="4"/>
        <v>70.63572149344097</v>
      </c>
      <c r="K19" s="12">
        <f t="shared" si="5"/>
        <v>85.97376387487384</v>
      </c>
      <c r="L19" s="16">
        <f t="shared" si="6"/>
        <v>107.73341278322913</v>
      </c>
      <c r="M19" s="7" t="str">
        <f t="shared" si="7"/>
        <v>*</v>
      </c>
      <c r="N19" s="8">
        <f t="shared" si="3"/>
        <v>50.9382579171283</v>
      </c>
    </row>
    <row r="20" spans="1:14" ht="12.75" outlineLevel="1">
      <c r="A20" s="1">
        <v>201711</v>
      </c>
      <c r="B20" s="2">
        <v>25</v>
      </c>
      <c r="C20" s="2">
        <v>3984.1</v>
      </c>
      <c r="E20" s="3">
        <f t="shared" si="2"/>
        <v>20.72</v>
      </c>
      <c r="G20" s="12">
        <f t="shared" si="0"/>
        <v>201711</v>
      </c>
      <c r="H20" s="13">
        <f t="shared" si="1"/>
        <v>25</v>
      </c>
      <c r="J20" s="12">
        <f t="shared" si="4"/>
        <v>58.55999999999999</v>
      </c>
      <c r="K20" s="12">
        <f t="shared" si="5"/>
        <v>71.61333333333333</v>
      </c>
      <c r="L20" s="16">
        <f t="shared" si="6"/>
        <v>134.4582345151525</v>
      </c>
      <c r="M20" s="7" t="str">
        <f t="shared" si="7"/>
        <v>*</v>
      </c>
      <c r="N20" s="8">
        <f t="shared" si="3"/>
        <v>54.70731256372534</v>
      </c>
    </row>
    <row r="21" spans="1:14" ht="12.75" outlineLevel="1">
      <c r="A21" s="1">
        <v>201712</v>
      </c>
      <c r="B21" s="2">
        <v>52.52</v>
      </c>
      <c r="C21" s="2">
        <v>3977.88</v>
      </c>
      <c r="E21" s="3">
        <f t="shared" si="2"/>
        <v>52.399086062452405</v>
      </c>
      <c r="G21" s="12">
        <f t="shared" si="0"/>
        <v>201712</v>
      </c>
      <c r="H21" s="13">
        <f t="shared" si="1"/>
        <v>52.52</v>
      </c>
      <c r="J21" s="12">
        <f t="shared" si="4"/>
        <v>30.35034272658035</v>
      </c>
      <c r="K21" s="12">
        <f t="shared" si="5"/>
        <v>39.89273927392739</v>
      </c>
      <c r="L21" s="16">
        <f t="shared" si="6"/>
        <v>243.70071614955205</v>
      </c>
      <c r="M21" s="7" t="str">
        <f t="shared" si="7"/>
        <v>*</v>
      </c>
      <c r="N21" s="8">
        <f t="shared" si="3"/>
        <v>48.988706789865475</v>
      </c>
    </row>
    <row r="22" spans="1:14" ht="12.75" outlineLevel="1">
      <c r="A22" s="1">
        <v>201801</v>
      </c>
      <c r="B22" s="2">
        <v>62.9</v>
      </c>
      <c r="C22" s="9">
        <v>4111.650000000001</v>
      </c>
      <c r="E22" s="3">
        <f t="shared" si="2"/>
        <v>16.50238473767885</v>
      </c>
      <c r="G22" s="12">
        <f t="shared" si="0"/>
        <v>201801</v>
      </c>
      <c r="H22" s="13">
        <f t="shared" si="1"/>
        <v>62.9</v>
      </c>
      <c r="J22" s="12">
        <f t="shared" si="4"/>
        <v>25.43720190779014</v>
      </c>
      <c r="K22" s="12">
        <f t="shared" si="5"/>
        <v>39.52305246422893</v>
      </c>
      <c r="L22" s="16">
        <f t="shared" si="6"/>
        <v>240.8972131581312</v>
      </c>
      <c r="M22" s="7" t="str">
        <f t="shared" si="7"/>
        <v>*</v>
      </c>
      <c r="N22" s="8">
        <f t="shared" si="3"/>
        <v>57.4628320753623</v>
      </c>
    </row>
    <row r="23" spans="1:14" ht="12.75" outlineLevel="1">
      <c r="A23" s="1">
        <v>201802</v>
      </c>
      <c r="B23" s="2">
        <v>63.9</v>
      </c>
      <c r="C23" s="2">
        <v>3994.45</v>
      </c>
      <c r="E23" s="3">
        <f t="shared" si="2"/>
        <v>1.5649452269170578</v>
      </c>
      <c r="G23" s="12">
        <f t="shared" si="0"/>
        <v>201802</v>
      </c>
      <c r="H23" s="13">
        <f t="shared" si="1"/>
        <v>63.9</v>
      </c>
      <c r="I23"/>
      <c r="J23" s="12">
        <f t="shared" si="4"/>
        <v>23.72456964006261</v>
      </c>
      <c r="K23" s="12">
        <f t="shared" si="5"/>
        <v>45.26082420448618</v>
      </c>
      <c r="L23" s="16">
        <f t="shared" si="6"/>
        <v>218.42174058054567</v>
      </c>
      <c r="M23" s="7" t="str">
        <f t="shared" si="7"/>
        <v>*</v>
      </c>
      <c r="N23" s="8">
        <f t="shared" si="3"/>
        <v>63.06984185001263</v>
      </c>
    </row>
    <row r="24" spans="1:14" ht="12.75" outlineLevel="1">
      <c r="A24" s="1">
        <v>201803</v>
      </c>
      <c r="B24" s="2">
        <v>65.2</v>
      </c>
      <c r="C24" s="2">
        <v>3857.1</v>
      </c>
      <c r="E24" s="3">
        <f t="shared" si="2"/>
        <v>1.993865030674853</v>
      </c>
      <c r="G24" s="12">
        <f t="shared" si="0"/>
        <v>201803</v>
      </c>
      <c r="H24" s="13">
        <f t="shared" si="1"/>
        <v>65.2</v>
      </c>
      <c r="I24"/>
      <c r="J24" s="12">
        <f t="shared" si="4"/>
        <v>25.383435582822074</v>
      </c>
      <c r="K24" s="12">
        <f t="shared" si="5"/>
        <v>50.57643149284254</v>
      </c>
      <c r="L24" s="16">
        <f t="shared" si="6"/>
        <v>202.59718317093473</v>
      </c>
      <c r="M24" s="7" t="str">
        <f t="shared" si="7"/>
        <v>*</v>
      </c>
      <c r="N24" s="8">
        <f t="shared" si="3"/>
        <v>58.98960245929233</v>
      </c>
    </row>
    <row r="25" spans="1:14" ht="12.75" outlineLevel="1">
      <c r="A25" s="1">
        <v>201804</v>
      </c>
      <c r="B25" s="2">
        <v>73.1</v>
      </c>
      <c r="C25" s="2">
        <v>3910.3</v>
      </c>
      <c r="E25" s="3">
        <f t="shared" si="2"/>
        <v>10.807113543091644</v>
      </c>
      <c r="G25" s="12">
        <f t="shared" si="0"/>
        <v>201804</v>
      </c>
      <c r="H25" s="13">
        <f t="shared" si="1"/>
        <v>73.1</v>
      </c>
      <c r="I25"/>
      <c r="J25" s="12">
        <f t="shared" si="4"/>
        <v>22.72229822161424</v>
      </c>
      <c r="K25" s="12">
        <f t="shared" si="5"/>
        <v>51.550387596899235</v>
      </c>
      <c r="L25" s="16">
        <f t="shared" si="6"/>
        <v>196.20892114694573</v>
      </c>
      <c r="M25" s="7" t="str">
        <f t="shared" si="7"/>
        <v>*</v>
      </c>
      <c r="N25" s="8">
        <f t="shared" si="3"/>
        <v>65.63317227406966</v>
      </c>
    </row>
    <row r="26" spans="1:14" ht="12.75" outlineLevel="1">
      <c r="A26" s="1">
        <v>201805</v>
      </c>
      <c r="B26" s="2">
        <v>82.1</v>
      </c>
      <c r="C26" s="9">
        <v>3764.22</v>
      </c>
      <c r="E26" s="3">
        <f t="shared" si="2"/>
        <v>10.962241169305726</v>
      </c>
      <c r="G26" s="12">
        <f t="shared" si="0"/>
        <v>201805</v>
      </c>
      <c r="H26" s="13">
        <f t="shared" si="1"/>
        <v>82.1</v>
      </c>
      <c r="I26"/>
      <c r="J26" s="12">
        <f t="shared" si="4"/>
        <v>22.448233861144956</v>
      </c>
      <c r="K26" s="12">
        <f t="shared" si="5"/>
        <v>52.361956963053196</v>
      </c>
      <c r="L26" s="16">
        <f t="shared" si="6"/>
        <v>200.13951261689255</v>
      </c>
      <c r="M26" s="7" t="str">
        <f t="shared" si="7"/>
        <v>*</v>
      </c>
      <c r="N26" s="8">
        <f t="shared" si="3"/>
        <v>66.2159306199948</v>
      </c>
    </row>
    <row r="27" spans="1:14" ht="12.75" outlineLevel="1">
      <c r="A27" s="1">
        <v>201806</v>
      </c>
      <c r="B27" s="2">
        <v>72.3</v>
      </c>
      <c r="C27" s="9">
        <v>3719.86</v>
      </c>
      <c r="E27" s="3">
        <f t="shared" si="2"/>
        <v>-13.554633471645918</v>
      </c>
      <c r="G27" s="12">
        <f t="shared" si="0"/>
        <v>201806</v>
      </c>
      <c r="H27" s="13">
        <f t="shared" si="1"/>
        <v>72.3</v>
      </c>
      <c r="I27"/>
      <c r="J27" s="12">
        <f t="shared" si="4"/>
        <v>25.034578146611338</v>
      </c>
      <c r="K27" s="12">
        <f t="shared" si="5"/>
        <v>65.70654679575841</v>
      </c>
      <c r="L27" s="16">
        <f t="shared" si="6"/>
        <v>161.14292122600793</v>
      </c>
      <c r="M27" s="7">
        <f>IF(AND(AVERAGE($B27)/$B27&lt;1,(AVERAGE($C19:$C27)/$C27/(AVERAGE($B27)/$B27))&gt;1),"*","")</f>
      </c>
      <c r="N27" s="8">
        <f t="shared" si="3"/>
        <v>55.60042317770186</v>
      </c>
    </row>
    <row r="28" spans="1:14" ht="12.75" outlineLevel="1">
      <c r="A28" s="1">
        <v>201807</v>
      </c>
      <c r="B28" s="2">
        <v>77.7</v>
      </c>
      <c r="C28" s="2">
        <v>3899.04</v>
      </c>
      <c r="E28" s="3">
        <f t="shared" si="2"/>
        <v>6.949806949806957</v>
      </c>
      <c r="G28" s="12">
        <f t="shared" si="0"/>
        <v>201807</v>
      </c>
      <c r="H28" s="13">
        <f t="shared" si="1"/>
        <v>77.7</v>
      </c>
      <c r="I28"/>
      <c r="J28" s="12">
        <f t="shared" si="4"/>
        <v>22.651222651222653</v>
      </c>
      <c r="K28" s="12">
        <f t="shared" si="5"/>
        <v>67.58580008580007</v>
      </c>
      <c r="L28" s="16">
        <f t="shared" si="6"/>
        <v>149.32556337897577</v>
      </c>
      <c r="M28" s="7" t="str">
        <f>IF(AND(AVERAGE($B27:$B28)/$B28&lt;1,(AVERAGE($C20:$C28)/$C28/(AVERAGE($B27:$B28)/$B28))&gt;1),"*","")</f>
        <v>*</v>
      </c>
      <c r="N28" s="8">
        <f t="shared" si="3"/>
        <v>62.10486899653941</v>
      </c>
    </row>
    <row r="29" spans="1:14" ht="12.75" outlineLevel="1">
      <c r="A29" s="1">
        <v>201808</v>
      </c>
      <c r="B29" s="2">
        <v>80.2</v>
      </c>
      <c r="C29" s="2">
        <v>3740.71</v>
      </c>
      <c r="E29" s="3">
        <f t="shared" si="2"/>
        <v>3.1172069825436406</v>
      </c>
      <c r="G29" s="12">
        <f t="shared" si="0"/>
        <v>201808</v>
      </c>
      <c r="H29" s="13">
        <f t="shared" si="1"/>
        <v>80.2</v>
      </c>
      <c r="I29"/>
      <c r="J29" s="12">
        <f t="shared" si="4"/>
        <v>21.359102244389035</v>
      </c>
      <c r="K29" s="12">
        <f t="shared" si="5"/>
        <v>72.03241895261846</v>
      </c>
      <c r="L29" s="16">
        <f t="shared" si="6"/>
        <v>145.58366574959206</v>
      </c>
      <c r="M29" s="7" t="str">
        <f>IF(AND(AVERAGE($B27:$B29)/$B29&lt;1,(AVERAGE($C21:$C29)/$C29/(AVERAGE($B27:$B29)/$B29))&gt;1),"*","")</f>
        <v>*</v>
      </c>
      <c r="N29" s="8">
        <f t="shared" si="3"/>
        <v>66.54035096395725</v>
      </c>
    </row>
    <row r="30" spans="1:14" ht="12.75" outlineLevel="1">
      <c r="A30" s="1">
        <v>201809</v>
      </c>
      <c r="B30" s="2">
        <v>65.1</v>
      </c>
      <c r="C30" s="9">
        <v>3706.74</v>
      </c>
      <c r="E30" s="3">
        <f t="shared" si="2"/>
        <v>-23.195084485407083</v>
      </c>
      <c r="G30" s="12">
        <f t="shared" si="0"/>
        <v>201809</v>
      </c>
      <c r="H30" s="13">
        <f t="shared" si="1"/>
        <v>65.1</v>
      </c>
      <c r="I30"/>
      <c r="J30" s="12">
        <f t="shared" si="4"/>
        <v>28.417818740399397</v>
      </c>
      <c r="K30" s="12">
        <f t="shared" si="5"/>
        <v>94.70558115719408</v>
      </c>
      <c r="L30" s="16">
        <f t="shared" si="6"/>
        <v>111.00642774125353</v>
      </c>
      <c r="M30" s="7">
        <f>IF(AND(AVERAGE($B27:$B30)/$B30&lt;1,(AVERAGE($C22:$C30)/$C30/(AVERAGE($B27:$B30)/$B30))&gt;1),"*","")</f>
      </c>
      <c r="N30" s="8">
        <f t="shared" si="3"/>
        <v>42.764759234923375</v>
      </c>
    </row>
    <row r="31" spans="1:14" ht="12.75" outlineLevel="1">
      <c r="A31" s="1">
        <v>201810</v>
      </c>
      <c r="B31" s="2">
        <v>70.1</v>
      </c>
      <c r="C31" s="2">
        <v>3447.07</v>
      </c>
      <c r="E31" s="3">
        <f t="shared" si="2"/>
        <v>7.132667617689016</v>
      </c>
      <c r="G31" s="12">
        <f t="shared" si="0"/>
        <v>201810</v>
      </c>
      <c r="H31" s="13">
        <f t="shared" si="1"/>
        <v>70.1</v>
      </c>
      <c r="I31"/>
      <c r="J31" s="12">
        <f t="shared" si="4"/>
        <v>28.27389443651927</v>
      </c>
      <c r="K31" s="12">
        <f t="shared" si="5"/>
        <v>93.92772230147412</v>
      </c>
      <c r="L31" s="16">
        <f t="shared" si="6"/>
        <v>118.68596563745092</v>
      </c>
      <c r="M31" s="7">
        <f>IF(AND(AVERAGE($B27:$B31)/$B31&lt;1,(AVERAGE($C23:$C31)/$C31/(AVERAGE($B27:$B31)/$B31))&gt;1),"*","")</f>
      </c>
      <c r="N31" s="8">
        <f t="shared" si="3"/>
        <v>42.98330653739244</v>
      </c>
    </row>
    <row r="32" spans="1:14" ht="12.75" outlineLevel="1">
      <c r="A32" s="1">
        <v>201811</v>
      </c>
      <c r="B32" s="2">
        <v>85.9</v>
      </c>
      <c r="C32" s="2">
        <v>3487.9</v>
      </c>
      <c r="E32" s="3">
        <f t="shared" si="2"/>
        <v>18.393480791618174</v>
      </c>
      <c r="G32" s="12">
        <f t="shared" si="0"/>
        <v>201811</v>
      </c>
      <c r="H32" s="13">
        <f t="shared" si="1"/>
        <v>85.9</v>
      </c>
      <c r="I32"/>
      <c r="J32" s="12">
        <f t="shared" si="4"/>
        <v>29.103608847497085</v>
      </c>
      <c r="K32" s="12">
        <f t="shared" si="5"/>
        <v>82.55917733798991</v>
      </c>
      <c r="L32" s="16">
        <f t="shared" si="6"/>
        <v>132.01258373077667</v>
      </c>
      <c r="M32" s="7" t="str">
        <f>IF(AND(AVERAGE($B27:$B32)/$B32&lt;1,(AVERAGE($C24:$C32)/$C32/(AVERAGE($B27:$B32)/$B32))&gt;1),"*","")</f>
        <v>*</v>
      </c>
      <c r="N32" s="8">
        <f t="shared" si="3"/>
        <v>42.24185020890737</v>
      </c>
    </row>
    <row r="33" spans="1:14" ht="12.75" outlineLevel="1">
      <c r="A33" s="1">
        <v>201812</v>
      </c>
      <c r="B33" s="2">
        <v>85.2</v>
      </c>
      <c r="C33" s="9">
        <v>3243.63</v>
      </c>
      <c r="E33" s="3">
        <f t="shared" si="2"/>
        <v>-0.8215962441314587</v>
      </c>
      <c r="G33" s="12">
        <f t="shared" si="0"/>
        <v>201812</v>
      </c>
      <c r="H33" s="13">
        <f t="shared" si="1"/>
        <v>85.2</v>
      </c>
      <c r="I33"/>
      <c r="J33" s="12">
        <f t="shared" si="4"/>
        <v>61.64319248826291</v>
      </c>
      <c r="K33" s="12">
        <f t="shared" si="5"/>
        <v>86.43388106416276</v>
      </c>
      <c r="L33" s="16">
        <f t="shared" si="6"/>
        <v>133.40807444120227</v>
      </c>
      <c r="M33" s="7" t="str">
        <f>IF(AND(AVERAGE($B27:$B33)/$B33&lt;1,(AVERAGE($C25:$C33)/$C33/(AVERAGE($B27:$B33)/$B33))&gt;1),"*","")</f>
        <v>*</v>
      </c>
      <c r="N33" s="8">
        <f t="shared" si="3"/>
        <v>27.950188217374606</v>
      </c>
    </row>
    <row r="34" spans="1:14" ht="12.75" outlineLevel="1">
      <c r="A34" s="1">
        <v>201901</v>
      </c>
      <c r="B34" s="2">
        <v>93.8</v>
      </c>
      <c r="C34" s="9">
        <v>3507.84</v>
      </c>
      <c r="D34"/>
      <c r="E34" s="3">
        <f t="shared" si="2"/>
        <v>9.1684434968017</v>
      </c>
      <c r="G34" s="12">
        <f t="shared" si="0"/>
        <v>201901</v>
      </c>
      <c r="H34" s="13">
        <f t="shared" si="1"/>
        <v>93.8</v>
      </c>
      <c r="I34"/>
      <c r="J34" s="12">
        <f t="shared" si="4"/>
        <v>67.05756929637526</v>
      </c>
      <c r="K34" s="12">
        <f t="shared" si="5"/>
        <v>81.25444207533761</v>
      </c>
      <c r="L34" s="16">
        <f t="shared" si="6"/>
        <v>129.45782204476885</v>
      </c>
      <c r="M34" s="7" t="str">
        <f aca="true" t="shared" si="8" ref="M34:M45">IF(AND(AVERAGE($B26:$B34)/$B34&lt;1,(AVERAGE($C26:$C34)/$C34/(AVERAGE($B26:$B34)/$B34))&gt;1),"*","")</f>
        <v>*</v>
      </c>
      <c r="N34" s="8">
        <f t="shared" si="3"/>
        <v>23.943982832035303</v>
      </c>
    </row>
    <row r="35" spans="1:14" ht="12.75" outlineLevel="1">
      <c r="A35" s="1">
        <v>201902</v>
      </c>
      <c r="B35" s="2">
        <v>116.8</v>
      </c>
      <c r="C35" s="9">
        <v>3604.48</v>
      </c>
      <c r="D35"/>
      <c r="E35" s="3">
        <f t="shared" si="2"/>
        <v>19.69178082191781</v>
      </c>
      <c r="G35" s="12">
        <f t="shared" si="0"/>
        <v>201902</v>
      </c>
      <c r="H35" s="13">
        <f t="shared" si="1"/>
        <v>116.8</v>
      </c>
      <c r="I35"/>
      <c r="J35" s="12">
        <f t="shared" si="4"/>
        <v>54.70890410958904</v>
      </c>
      <c r="K35" s="12">
        <f t="shared" si="5"/>
        <v>69.02825342465752</v>
      </c>
      <c r="L35" s="16">
        <f t="shared" si="6"/>
        <v>146.9954344498767</v>
      </c>
      <c r="M35" s="7" t="str">
        <f t="shared" si="8"/>
        <v>*</v>
      </c>
      <c r="N35" s="8">
        <f t="shared" si="3"/>
        <v>34.26666301377908</v>
      </c>
    </row>
    <row r="36" spans="1:14" ht="12.75" outlineLevel="1">
      <c r="A36" s="1">
        <v>201903</v>
      </c>
      <c r="D36"/>
      <c r="E36" s="3" t="e">
        <f t="shared" si="2"/>
        <v>#DIV/0!</v>
      </c>
      <c r="G36" s="12">
        <f t="shared" si="0"/>
        <v>201903</v>
      </c>
      <c r="H36" s="13">
        <f t="shared" si="1"/>
        <v>0</v>
      </c>
      <c r="I36"/>
      <c r="J36" s="12" t="e">
        <f t="shared" si="4"/>
        <v>#DIV/0!</v>
      </c>
      <c r="K36" s="12" t="e">
        <f t="shared" si="5"/>
        <v>#DIV/0!</v>
      </c>
      <c r="L36" s="16" t="e">
        <f t="shared" si="6"/>
        <v>#DIV/0!</v>
      </c>
      <c r="M36" s="7" t="e">
        <f t="shared" si="8"/>
        <v>#DIV/0!</v>
      </c>
      <c r="N36" s="8" t="e">
        <f t="shared" si="3"/>
        <v>#DIV/0!</v>
      </c>
    </row>
    <row r="37" spans="1:14" ht="12.75" outlineLevel="1">
      <c r="A37" s="1">
        <v>201904</v>
      </c>
      <c r="D37"/>
      <c r="E37" s="3" t="e">
        <f t="shared" si="2"/>
        <v>#DIV/0!</v>
      </c>
      <c r="G37" s="12">
        <f t="shared" si="0"/>
        <v>201904</v>
      </c>
      <c r="H37" s="13">
        <f t="shared" si="1"/>
        <v>0</v>
      </c>
      <c r="I37"/>
      <c r="J37" s="12" t="e">
        <f t="shared" si="4"/>
        <v>#DIV/0!</v>
      </c>
      <c r="K37" s="12" t="e">
        <f t="shared" si="5"/>
        <v>#DIV/0!</v>
      </c>
      <c r="L37" s="16" t="e">
        <f t="shared" si="6"/>
        <v>#DIV/0!</v>
      </c>
      <c r="M37" s="7" t="e">
        <f t="shared" si="8"/>
        <v>#DIV/0!</v>
      </c>
      <c r="N37" s="8" t="e">
        <f t="shared" si="3"/>
        <v>#DIV/0!</v>
      </c>
    </row>
    <row r="38" spans="1:14" ht="12.75" outlineLevel="1">
      <c r="A38" s="1">
        <v>201905</v>
      </c>
      <c r="D38"/>
      <c r="E38" s="3" t="e">
        <f t="shared" si="2"/>
        <v>#DIV/0!</v>
      </c>
      <c r="G38" s="12">
        <f t="shared" si="0"/>
        <v>201905</v>
      </c>
      <c r="H38" s="13">
        <f t="shared" si="1"/>
        <v>0</v>
      </c>
      <c r="I38"/>
      <c r="J38" s="12" t="e">
        <f t="shared" si="4"/>
        <v>#DIV/0!</v>
      </c>
      <c r="K38" s="12" t="e">
        <f t="shared" si="5"/>
        <v>#DIV/0!</v>
      </c>
      <c r="L38" s="16" t="e">
        <f t="shared" si="6"/>
        <v>#DIV/0!</v>
      </c>
      <c r="M38" s="7" t="e">
        <f t="shared" si="8"/>
        <v>#DIV/0!</v>
      </c>
      <c r="N38" s="8" t="e">
        <f t="shared" si="3"/>
        <v>#DIV/0!</v>
      </c>
    </row>
    <row r="39" spans="1:14" ht="12.75" outlineLevel="1">
      <c r="A39" s="1">
        <v>201906</v>
      </c>
      <c r="D39"/>
      <c r="E39" s="3" t="e">
        <f t="shared" si="2"/>
        <v>#DIV/0!</v>
      </c>
      <c r="G39" s="12">
        <f t="shared" si="0"/>
        <v>201906</v>
      </c>
      <c r="H39" s="13">
        <f t="shared" si="1"/>
        <v>0</v>
      </c>
      <c r="I39"/>
      <c r="J39" s="12" t="e">
        <f t="shared" si="4"/>
        <v>#DIV/0!</v>
      </c>
      <c r="K39" s="12" t="e">
        <f t="shared" si="5"/>
        <v>#DIV/0!</v>
      </c>
      <c r="L39" s="16" t="e">
        <f t="shared" si="6"/>
        <v>#DIV/0!</v>
      </c>
      <c r="M39" s="7" t="e">
        <f t="shared" si="8"/>
        <v>#DIV/0!</v>
      </c>
      <c r="N39" s="8" t="e">
        <f t="shared" si="3"/>
        <v>#DIV/0!</v>
      </c>
    </row>
    <row r="40" spans="1:14" ht="12.75" outlineLevel="1">
      <c r="A40" s="1">
        <v>201907</v>
      </c>
      <c r="D40"/>
      <c r="E40" s="3" t="e">
        <f t="shared" si="2"/>
        <v>#DIV/0!</v>
      </c>
      <c r="G40" s="12">
        <f t="shared" si="0"/>
        <v>201907</v>
      </c>
      <c r="H40" s="13">
        <f t="shared" si="1"/>
        <v>0</v>
      </c>
      <c r="I40"/>
      <c r="J40" s="12" t="e">
        <f t="shared" si="4"/>
        <v>#DIV/0!</v>
      </c>
      <c r="K40" s="12" t="e">
        <f t="shared" si="5"/>
        <v>#DIV/0!</v>
      </c>
      <c r="L40" s="16" t="e">
        <f t="shared" si="6"/>
        <v>#DIV/0!</v>
      </c>
      <c r="M40" s="7" t="e">
        <f t="shared" si="8"/>
        <v>#DIV/0!</v>
      </c>
      <c r="N40" s="8" t="e">
        <f t="shared" si="3"/>
        <v>#DIV/0!</v>
      </c>
    </row>
    <row r="41" spans="1:14" ht="12.75" outlineLevel="1">
      <c r="A41" s="1">
        <v>201908</v>
      </c>
      <c r="D41"/>
      <c r="E41" s="3" t="e">
        <f t="shared" si="2"/>
        <v>#DIV/0!</v>
      </c>
      <c r="G41" s="12">
        <f t="shared" si="0"/>
        <v>201908</v>
      </c>
      <c r="H41" s="13">
        <f t="shared" si="1"/>
        <v>0</v>
      </c>
      <c r="I41"/>
      <c r="J41" s="12" t="e">
        <f t="shared" si="4"/>
        <v>#DIV/0!</v>
      </c>
      <c r="K41" s="12" t="e">
        <f t="shared" si="5"/>
        <v>#DIV/0!</v>
      </c>
      <c r="L41" s="16" t="e">
        <f t="shared" si="6"/>
        <v>#DIV/0!</v>
      </c>
      <c r="M41" s="7" t="e">
        <f t="shared" si="8"/>
        <v>#DIV/0!</v>
      </c>
      <c r="N41" s="8" t="e">
        <f t="shared" si="3"/>
        <v>#DIV/0!</v>
      </c>
    </row>
    <row r="42" spans="1:14" ht="12.75" outlineLevel="1">
      <c r="A42" s="1">
        <v>201909</v>
      </c>
      <c r="D42"/>
      <c r="E42" s="3" t="e">
        <f t="shared" si="2"/>
        <v>#DIV/0!</v>
      </c>
      <c r="G42" s="12">
        <f t="shared" si="0"/>
        <v>201909</v>
      </c>
      <c r="H42" s="13">
        <f t="shared" si="1"/>
        <v>0</v>
      </c>
      <c r="I42"/>
      <c r="J42" s="12" t="e">
        <f t="shared" si="4"/>
        <v>#DIV/0!</v>
      </c>
      <c r="K42" s="12" t="e">
        <f t="shared" si="5"/>
        <v>#DIV/0!</v>
      </c>
      <c r="L42" s="16" t="e">
        <f t="shared" si="6"/>
        <v>#DIV/0!</v>
      </c>
      <c r="M42" s="7" t="e">
        <f t="shared" si="8"/>
        <v>#DIV/0!</v>
      </c>
      <c r="N42" s="8" t="e">
        <f t="shared" si="3"/>
        <v>#DIV/0!</v>
      </c>
    </row>
    <row r="43" spans="1:14" ht="12.75" outlineLevel="1">
      <c r="A43" s="1">
        <v>201910</v>
      </c>
      <c r="D43"/>
      <c r="E43" s="3" t="e">
        <f t="shared" si="2"/>
        <v>#DIV/0!</v>
      </c>
      <c r="G43" s="12">
        <f t="shared" si="0"/>
        <v>201910</v>
      </c>
      <c r="H43" s="13">
        <f t="shared" si="1"/>
        <v>0</v>
      </c>
      <c r="I43"/>
      <c r="J43" s="12" t="e">
        <f t="shared" si="4"/>
        <v>#DIV/0!</v>
      </c>
      <c r="K43" s="12" t="e">
        <f t="shared" si="5"/>
        <v>#DIV/0!</v>
      </c>
      <c r="L43" s="16" t="e">
        <f t="shared" si="6"/>
        <v>#DIV/0!</v>
      </c>
      <c r="M43" s="7" t="e">
        <f t="shared" si="8"/>
        <v>#DIV/0!</v>
      </c>
      <c r="N43" s="8" t="e">
        <f t="shared" si="3"/>
        <v>#DIV/0!</v>
      </c>
    </row>
    <row r="44" spans="1:14" ht="12.75" outlineLevel="1">
      <c r="A44" s="1">
        <v>201911</v>
      </c>
      <c r="D44"/>
      <c r="E44" s="3" t="e">
        <f t="shared" si="2"/>
        <v>#DIV/0!</v>
      </c>
      <c r="G44" s="12">
        <f t="shared" si="0"/>
        <v>201911</v>
      </c>
      <c r="H44" s="13">
        <f t="shared" si="1"/>
        <v>0</v>
      </c>
      <c r="I44"/>
      <c r="J44" s="12" t="e">
        <f t="shared" si="4"/>
        <v>#DIV/0!</v>
      </c>
      <c r="K44" s="12" t="e">
        <f t="shared" si="5"/>
        <v>#DIV/0!</v>
      </c>
      <c r="L44" s="16" t="e">
        <f t="shared" si="6"/>
        <v>#DIV/0!</v>
      </c>
      <c r="M44" s="7" t="e">
        <f t="shared" si="8"/>
        <v>#DIV/0!</v>
      </c>
      <c r="N44" s="8" t="e">
        <f t="shared" si="3"/>
        <v>#DIV/0!</v>
      </c>
    </row>
    <row r="45" spans="1:14" ht="12.75" outlineLevel="1">
      <c r="A45" s="1">
        <v>201912</v>
      </c>
      <c r="D45"/>
      <c r="E45" s="3" t="e">
        <f t="shared" si="2"/>
        <v>#DIV/0!</v>
      </c>
      <c r="G45" s="12">
        <f t="shared" si="0"/>
        <v>201912</v>
      </c>
      <c r="H45" s="13">
        <f t="shared" si="1"/>
        <v>0</v>
      </c>
      <c r="I45"/>
      <c r="J45" s="12" t="e">
        <f t="shared" si="4"/>
        <v>#DIV/0!</v>
      </c>
      <c r="K45" s="12" t="e">
        <f t="shared" si="5"/>
        <v>#DIV/0!</v>
      </c>
      <c r="L45" s="16" t="e">
        <f t="shared" si="6"/>
        <v>#DIV/0!</v>
      </c>
      <c r="M45" s="7" t="e">
        <f t="shared" si="8"/>
        <v>#DIV/0!</v>
      </c>
      <c r="N45" s="8" t="e">
        <f t="shared" si="3"/>
        <v>#DIV/0!</v>
      </c>
    </row>
    <row r="46" spans="7:12" ht="12.75" outlineLevel="1">
      <c r="G46" s="12"/>
      <c r="L46" s="16"/>
    </row>
    <row r="47" spans="7:12" ht="12.75" outlineLevel="1">
      <c r="G47" s="12"/>
      <c r="L47" s="16"/>
    </row>
    <row r="48" spans="7:12" ht="12.75" outlineLevel="1">
      <c r="G48" s="12"/>
      <c r="L48" s="16"/>
    </row>
    <row r="49" spans="7:12" ht="12.75" outlineLevel="1">
      <c r="G49" s="12"/>
      <c r="L49" s="16"/>
    </row>
    <row r="50" spans="7:12" ht="12.75" outlineLevel="1">
      <c r="G50" s="12"/>
      <c r="L50" s="16"/>
    </row>
    <row r="51" spans="7:12" ht="12.75" outlineLevel="1">
      <c r="G51" s="12"/>
      <c r="L51" s="16"/>
    </row>
    <row r="52" spans="7:12" ht="12.75" outlineLevel="1">
      <c r="G52" s="12"/>
      <c r="L52" s="16"/>
    </row>
    <row r="53" spans="7:12" ht="12.75" outlineLevel="1">
      <c r="G53" s="12"/>
      <c r="L53" s="16"/>
    </row>
    <row r="54" spans="7:12" ht="12.75" outlineLevel="1">
      <c r="G54" s="12"/>
      <c r="L54" s="16"/>
    </row>
    <row r="55" spans="7:12" ht="12.75" outlineLevel="1">
      <c r="G55" s="12"/>
      <c r="L55" s="16"/>
    </row>
  </sheetData>
  <sheetProtection/>
  <printOptions/>
  <pageMargins left="0.79" right="0.79" top="1.05" bottom="1.05" header="0.79" footer="0.79"/>
  <pageSetup horizontalDpi="300" verticalDpi="300" orientation="portrait" paperSize="9"/>
  <headerFooter scaleWithDoc="0" alignWithMargins="0">
    <oddHeader>&amp;C&amp;"Times New Roman,Standaard"&amp;12&amp;A</oddHeader>
    <oddFooter>&amp;C&amp;"Times New Roman,Standaard"&amp;12Pagina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Gebruiker</cp:lastModifiedBy>
  <dcterms:created xsi:type="dcterms:W3CDTF">2019-02-22T17:18:33Z</dcterms:created>
  <dcterms:modified xsi:type="dcterms:W3CDTF">2019-03-06T09:25:57Z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  <property fmtid="{D5CDD505-2E9C-101B-9397-08002B2CF9AE}" pid="3" name="KSOProductBuildV">
    <vt:lpwstr>1033-10.2.0.7635</vt:lpwstr>
  </property>
</Properties>
</file>